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2/202208/Markedsstatistik/"/>
    </mc:Choice>
  </mc:AlternateContent>
  <xr:revisionPtr revIDLastSave="765" documentId="14_{54B1680A-EA18-4EE0-A11D-BFAF7A363FA6}" xr6:coauthVersionLast="47" xr6:coauthVersionMax="47" xr10:uidLastSave="{4D20CD11-1836-44D4-B83B-06C7BCD2D28B}"/>
  <bookViews>
    <workbookView xWindow="2868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4" l="1"/>
  <c r="M22" i="6" l="1"/>
  <c r="N22" i="6"/>
  <c r="H15" i="11" l="1"/>
  <c r="Q39" i="14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8" i="3"/>
  <c r="H48" i="3"/>
  <c r="M48" i="3"/>
  <c r="N48" i="3"/>
  <c r="G48" i="10" l="1"/>
  <c r="H48" i="10"/>
  <c r="I48" i="10"/>
  <c r="M22" i="9" l="1"/>
  <c r="N22" i="9"/>
  <c r="O22" i="9"/>
  <c r="E24" i="1" l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H40" i="5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H21" i="5"/>
  <c r="H26" i="5"/>
  <c r="H33" i="5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H45" i="5"/>
  <c r="G48" i="12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7" i="12" l="1"/>
  <c r="M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N48" i="12"/>
  <c r="M48" i="12"/>
  <c r="H10" i="1" s="1"/>
  <c r="H48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I45" i="13" l="1"/>
  <c r="H45" i="13"/>
  <c r="N46" i="6"/>
  <c r="H46" i="6"/>
  <c r="G46" i="6"/>
  <c r="M46" i="6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10" i="1"/>
  <c r="I3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45" i="14"/>
  <c r="H24" i="1"/>
  <c r="H27" i="1" s="1"/>
  <c r="G24" i="1"/>
  <c r="G27" i="1" s="1"/>
  <c r="H76" i="12"/>
  <c r="I5" i="1" s="1"/>
  <c r="I6" i="1" s="1"/>
  <c r="N76" i="12"/>
  <c r="I12" i="1" s="1"/>
  <c r="I13" i="1" s="1"/>
  <c r="M76" i="12"/>
  <c r="H12" i="1" s="1"/>
  <c r="H13" i="1" s="1"/>
  <c r="G76" i="12"/>
  <c r="H5" i="1" s="1"/>
  <c r="H6" i="1" s="1"/>
</calcChain>
</file>

<file path=xl/sharedStrings.xml><?xml version="1.0" encoding="utf-8"?>
<sst xmlns="http://schemas.openxmlformats.org/spreadsheetml/2006/main" count="875" uniqueCount="224">
  <si>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</si>
  <si>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</si>
  <si>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</si>
  <si>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</si>
  <si>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</si>
  <si>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</si>
  <si>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</si>
  <si>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</si>
  <si>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</si>
  <si>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</si>
  <si>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</si>
  <si>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</si>
  <si>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</si>
  <si>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</si>
  <si>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</si>
  <si>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</si>
  <si>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</si>
  <si>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</si>
  <si>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</si>
  <si>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</si>
  <si>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</si>
  <si>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</si>
  <si>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</si>
  <si>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</si>
  <si>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</si>
  <si>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</si>
  <si>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</si>
  <si>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</si>
  <si>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</si>
  <si>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</si>
  <si>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</si>
  <si>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</si>
  <si>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</si>
  <si>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</si>
  <si>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</si>
  <si>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</si>
  <si>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</si>
  <si>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</si>
  <si>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</si>
  <si>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</si>
  <si>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</si>
  <si>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</si>
  <si>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</si>
  <si>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</si>
  <si>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</si>
  <si>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</si>
  <si>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</si>
  <si>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</si>
  <si>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</si>
  <si>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</si>
  <si>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</si>
  <si>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</si>
  <si>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</si>
  <si>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</si>
  <si>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</si>
  <si>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</si>
  <si>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</si>
  <si>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</si>
  <si>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</si>
  <si>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</si>
  <si>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</si>
  <si>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</si>
  <si>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</si>
  <si>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</si>
  <si>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</si>
  <si>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</si>
  <si>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</si>
  <si>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</si>
  <si>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</si>
  <si>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</si>
  <si>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</si>
  <si>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</si>
  <si>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</si>
  <si>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</si>
  <si>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</si>
  <si>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</si>
  <si>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</si>
  <si>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</si>
  <si>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</si>
  <si>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</si>
  <si>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</si>
  <si>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</si>
  <si>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</si>
  <si>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</si>
  <si>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</si>
  <si>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</si>
  <si>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</si>
  <si>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</si>
  <si>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</si>
  <si>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</si>
  <si>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</si>
  <si>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</si>
  <si>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</si>
  <si>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</si>
  <si>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</si>
  <si>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</si>
  <si>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</si>
  <si>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</si>
  <si>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</si>
  <si>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</si>
  <si>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</si>
  <si>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</si>
  <si>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</si>
  <si>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</si>
  <si>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</si>
  <si>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</si>
  <si>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</si>
  <si>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</si>
  <si>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</si>
  <si>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</si>
  <si>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</si>
  <si>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</si>
  <si>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</si>
  <si>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</si>
  <si>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</si>
  <si>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</si>
  <si>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</si>
  <si>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</si>
  <si>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</si>
  <si>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</si>
  <si>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</si>
  <si>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</si>
  <si>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</si>
  <si>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</si>
  <si>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</si>
  <si>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</si>
  <si>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</si>
  <si>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</si>
  <si>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</si>
  <si>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</si>
  <si>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</si>
  <si>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</si>
  <si>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</si>
  <si>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</si>
  <si>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</si>
  <si>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</si>
  <si>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</si>
  <si>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</si>
  <si>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</si>
  <si>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</si>
  <si>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</si>
  <si>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</si>
  <si>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</si>
  <si>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</si>
  <si>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</si>
  <si>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</si>
  <si>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</si>
  <si>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</si>
  <si>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</si>
  <si>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</si>
  <si>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</si>
  <si>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</si>
  <si>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</si>
  <si>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</si>
  <si>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</si>
  <si>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</si>
  <si>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</si>
  <si>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</si>
  <si>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</si>
  <si>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</si>
  <si>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</si>
  <si>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</si>
  <si>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</si>
  <si>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</si>
  <si>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</si>
  <si>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</si>
  <si>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</si>
  <si>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</si>
  <si>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</si>
  <si>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</si>
  <si>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</si>
  <si>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</si>
  <si>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</si>
  <si>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</si>
  <si>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</si>
  <si>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</si>
  <si>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</si>
  <si>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</si>
  <si>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</si>
  <si>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</si>
  <si>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</si>
  <si>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</si>
  <si>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</si>
  <si>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</si>
  <si>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</si>
  <si>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</si>
  <si>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</si>
  <si>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</si>
  <si>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</si>
  <si>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</si>
  <si>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</si>
  <si>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</si>
  <si>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</si>
  <si>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</si>
  <si>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</si>
  <si>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</si>
  <si>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</si>
  <si>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</si>
  <si>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</si>
  <si>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</si>
  <si>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</si>
  <si>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</si>
  <si>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</si>
  <si>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</si>
  <si>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</si>
  <si>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</si>
  <si>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</si>
  <si>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</si>
  <si>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</si>
  <si>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</si>
  <si>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</si>
  <si>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</si>
  <si>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</si>
  <si>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</si>
  <si>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</si>
  <si>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</si>
  <si>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</si>
  <si>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</si>
  <si>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</si>
  <si>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</si>
  <si>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juli</t>
  </si>
  <si>
    <t>Investering Danmarks markedsstatistik 31.08.2022</t>
  </si>
  <si>
    <t>august</t>
  </si>
  <si>
    <t>PortfolioManager, udenlandsk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</si>
</sst>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0">
    <xf numFmtId="0" fontId="0" fillId="0" borderId="0"/>
    <xf numFmtId="0" fontId="15" fillId="0" borderId="0" applyNumberFormat="0" applyFill="0" applyBorder="0" applyAlignment="0" applyProtection="0"/>
    <xf numFmtId="0" fontId="14" fillId="3" borderId="12" applyNumberFormat="0" applyFont="0" applyAlignment="0" applyProtection="0"/>
    <xf numFmtId="0" fontId="16" fillId="4" borderId="1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13" applyNumberFormat="0" applyAlignment="0" applyProtection="0"/>
    <xf numFmtId="164" fontId="12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0" fontId="14" fillId="0" borderId="0"/>
    <xf numFmtId="0" fontId="22" fillId="4" borderId="14" applyNumberFormat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8" borderId="0" applyNumberFormat="0" applyBorder="0" applyAlignment="0" applyProtection="0"/>
    <xf numFmtId="0" fontId="7" fillId="3" borderId="12" applyNumberFormat="0" applyFont="0" applyAlignment="0" applyProtection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68">
    <xf numFmtId="0" fontId="0" fillId="0" borderId="0" xfId="0"/>
    <xf numFmtId="0" fontId="30" fillId="13" borderId="0" xfId="0" applyFont="1" applyFill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1" fillId="13" borderId="0" xfId="0" applyFont="1" applyFill="1" applyAlignment="1">
      <alignment horizontal="left"/>
    </xf>
    <xf numFmtId="0" fontId="32" fillId="0" borderId="2" xfId="0" applyFont="1" applyBorder="1" applyAlignment="1">
      <alignment horizontal="center" wrapText="1"/>
    </xf>
    <xf numFmtId="0" fontId="33" fillId="0" borderId="2" xfId="0" applyFont="1" applyBorder="1"/>
    <xf numFmtId="0" fontId="32" fillId="0" borderId="20" xfId="0" applyFont="1" applyBorder="1" applyAlignment="1">
      <alignment horizontal="center" wrapText="1"/>
    </xf>
    <xf numFmtId="0" fontId="31" fillId="13" borderId="3" xfId="0" applyFont="1" applyFill="1" applyBorder="1" applyAlignment="1">
      <alignment horizontal="left"/>
    </xf>
    <xf numFmtId="0" fontId="32" fillId="0" borderId="20" xfId="0" applyFont="1" applyBorder="1" applyAlignment="1">
      <alignment horizontal="center"/>
    </xf>
    <xf numFmtId="0" fontId="34" fillId="13" borderId="4" xfId="0" applyFont="1" applyFill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5" fillId="0" borderId="0" xfId="8" applyFont="1" applyAlignment="1" applyProtection="1"/>
    <xf numFmtId="0" fontId="47" fillId="10" borderId="0" xfId="25" applyFont="1" applyFill="1"/>
    <xf numFmtId="0" fontId="42" fillId="10" borderId="0" xfId="25" applyFont="1" applyFill="1"/>
    <xf numFmtId="0" fontId="42" fillId="10" borderId="7" xfId="25" applyFont="1" applyFill="1" applyBorder="1"/>
    <xf numFmtId="0" fontId="42" fillId="10" borderId="0" xfId="25" applyFont="1" applyFill="1" applyBorder="1"/>
    <xf numFmtId="0" fontId="33" fillId="0" borderId="9" xfId="0" applyFont="1" applyBorder="1" applyAlignment="1">
      <alignment vertical="center"/>
    </xf>
    <xf numFmtId="3" fontId="33" fillId="0" borderId="9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3" fontId="33" fillId="10" borderId="0" xfId="0" applyNumberFormat="1" applyFont="1" applyFill="1" applyAlignment="1">
      <alignment vertical="center"/>
    </xf>
    <xf numFmtId="3" fontId="33" fillId="10" borderId="7" xfId="0" applyNumberFormat="1" applyFont="1" applyFill="1" applyBorder="1" applyAlignment="1">
      <alignment vertical="center"/>
    </xf>
    <xf numFmtId="0" fontId="33" fillId="10" borderId="7" xfId="0" applyFont="1" applyFill="1" applyBorder="1" applyAlignment="1">
      <alignment vertical="center"/>
    </xf>
    <xf numFmtId="0" fontId="33" fillId="10" borderId="23" xfId="0" applyFont="1" applyFill="1" applyBorder="1" applyAlignment="1">
      <alignment vertical="center"/>
    </xf>
    <xf numFmtId="0" fontId="33" fillId="10" borderId="7" xfId="0" applyFont="1" applyFill="1" applyBorder="1" applyAlignment="1">
      <alignment horizontal="left" vertical="center"/>
    </xf>
    <xf numFmtId="0" fontId="33" fillId="0" borderId="22" xfId="0" applyFont="1" applyBorder="1" applyAlignment="1">
      <alignment vertical="center"/>
    </xf>
    <xf numFmtId="3" fontId="33" fillId="0" borderId="22" xfId="0" applyNumberFormat="1" applyFont="1" applyBorder="1" applyAlignment="1">
      <alignment vertical="center"/>
    </xf>
    <xf numFmtId="3" fontId="33" fillId="0" borderId="27" xfId="0" applyNumberFormat="1" applyFont="1" applyBorder="1" applyAlignment="1">
      <alignment vertical="center"/>
    </xf>
    <xf numFmtId="165" fontId="33" fillId="10" borderId="7" xfId="0" applyNumberFormat="1" applyFont="1" applyFill="1" applyBorder="1" applyAlignment="1">
      <alignment vertical="center"/>
    </xf>
    <xf numFmtId="3" fontId="33" fillId="0" borderId="7" xfId="0" applyNumberFormat="1" applyFont="1" applyBorder="1" applyAlignment="1">
      <alignment horizontal="left" vertical="center"/>
    </xf>
    <xf numFmtId="0" fontId="33" fillId="0" borderId="23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3" fontId="33" fillId="0" borderId="2" xfId="0" applyNumberFormat="1" applyFont="1" applyBorder="1" applyAlignment="1">
      <alignment vertical="center"/>
    </xf>
    <xf numFmtId="0" fontId="44" fillId="12" borderId="0" xfId="0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horizontal="right" vertical="center"/>
    </xf>
    <xf numFmtId="3" fontId="33" fillId="0" borderId="32" xfId="0" applyNumberFormat="1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1" fontId="38" fillId="14" borderId="31" xfId="0" applyNumberFormat="1" applyFont="1" applyFill="1" applyBorder="1" applyAlignment="1">
      <alignment horizontal="left" vertical="center"/>
    </xf>
    <xf numFmtId="0" fontId="33" fillId="0" borderId="31" xfId="0" applyFont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1" fontId="38" fillId="14" borderId="31" xfId="0" applyNumberFormat="1" applyFont="1" applyFill="1" applyBorder="1" applyAlignment="1">
      <alignment horizontal="center" vertical="center"/>
    </xf>
    <xf numFmtId="3" fontId="33" fillId="0" borderId="31" xfId="0" applyNumberFormat="1" applyFont="1" applyBorder="1" applyAlignment="1">
      <alignment vertical="center"/>
    </xf>
    <xf numFmtId="0" fontId="39" fillId="13" borderId="31" xfId="0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vertical="center"/>
    </xf>
    <xf numFmtId="0" fontId="39" fillId="0" borderId="31" xfId="0" applyFont="1" applyBorder="1" applyAlignment="1">
      <alignment vertical="center"/>
    </xf>
    <xf numFmtId="3" fontId="39" fillId="0" borderId="31" xfId="0" applyNumberFormat="1" applyFont="1" applyBorder="1" applyAlignment="1">
      <alignment vertical="center"/>
    </xf>
    <xf numFmtId="3" fontId="39" fillId="0" borderId="31" xfId="0" applyNumberFormat="1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horizontal="right" vertical="center"/>
    </xf>
    <xf numFmtId="0" fontId="39" fillId="11" borderId="31" xfId="0" applyFont="1" applyFill="1" applyBorder="1" applyAlignment="1">
      <alignment vertical="center"/>
    </xf>
    <xf numFmtId="3" fontId="39" fillId="11" borderId="31" xfId="0" applyNumberFormat="1" applyFont="1" applyFill="1" applyBorder="1" applyAlignment="1">
      <alignment vertical="center"/>
    </xf>
    <xf numFmtId="3" fontId="33" fillId="0" borderId="23" xfId="0" applyNumberFormat="1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3" fontId="33" fillId="0" borderId="37" xfId="0" applyNumberFormat="1" applyFont="1" applyBorder="1" applyAlignment="1">
      <alignment vertical="center"/>
    </xf>
    <xf numFmtId="1" fontId="38" fillId="15" borderId="31" xfId="0" applyNumberFormat="1" applyFont="1" applyFill="1" applyBorder="1" applyAlignment="1">
      <alignment horizontal="left" vertical="center"/>
    </xf>
    <xf numFmtId="0" fontId="45" fillId="14" borderId="31" xfId="0" applyFont="1" applyFill="1" applyBorder="1" applyAlignment="1">
      <alignment horizontal="center" vertical="center"/>
    </xf>
    <xf numFmtId="3" fontId="39" fillId="2" borderId="31" xfId="0" applyNumberFormat="1" applyFont="1" applyFill="1" applyBorder="1" applyAlignment="1">
      <alignment vertical="center"/>
    </xf>
    <xf numFmtId="3" fontId="42" fillId="0" borderId="31" xfId="0" applyNumberFormat="1" applyFont="1" applyBorder="1" applyAlignment="1">
      <alignment vertical="center"/>
    </xf>
    <xf numFmtId="3" fontId="33" fillId="0" borderId="31" xfId="0" applyNumberFormat="1" applyFont="1" applyBorder="1" applyAlignment="1">
      <alignment horizontal="right" vertical="center" wrapText="1"/>
    </xf>
    <xf numFmtId="3" fontId="39" fillId="10" borderId="31" xfId="0" applyNumberFormat="1" applyFont="1" applyFill="1" applyBorder="1" applyAlignment="1">
      <alignment vertical="center"/>
    </xf>
    <xf numFmtId="3" fontId="39" fillId="9" borderId="31" xfId="0" applyNumberFormat="1" applyFont="1" applyFill="1" applyBorder="1" applyAlignment="1">
      <alignment vertical="center"/>
    </xf>
    <xf numFmtId="1" fontId="45" fillId="14" borderId="31" xfId="0" applyNumberFormat="1" applyFont="1" applyFill="1" applyBorder="1" applyAlignment="1">
      <alignment horizontal="center" vertical="center"/>
    </xf>
    <xf numFmtId="0" fontId="45" fillId="14" borderId="31" xfId="0" applyNumberFormat="1" applyFont="1" applyFill="1" applyBorder="1" applyAlignment="1">
      <alignment horizontal="center" vertical="center"/>
    </xf>
    <xf numFmtId="3" fontId="45" fillId="14" borderId="31" xfId="0" applyNumberFormat="1" applyFont="1" applyFill="1" applyBorder="1" applyAlignment="1">
      <alignment horizontal="center" vertical="center"/>
    </xf>
    <xf numFmtId="3" fontId="42" fillId="0" borderId="31" xfId="0" applyNumberFormat="1" applyFont="1" applyBorder="1" applyAlignment="1">
      <alignment horizontal="right" vertical="center" wrapText="1"/>
    </xf>
    <xf numFmtId="3" fontId="33" fillId="10" borderId="31" xfId="0" applyNumberFormat="1" applyFont="1" applyFill="1" applyBorder="1" applyAlignment="1">
      <alignment vertical="center"/>
    </xf>
    <xf numFmtId="0" fontId="38" fillId="14" borderId="31" xfId="0" applyFont="1" applyFill="1" applyBorder="1" applyAlignment="1">
      <alignment horizontal="center" vertical="center"/>
    </xf>
    <xf numFmtId="1" fontId="39" fillId="0" borderId="31" xfId="0" applyNumberFormat="1" applyFont="1" applyBorder="1" applyAlignment="1">
      <alignment horizontal="left" vertical="center" wrapText="1"/>
    </xf>
    <xf numFmtId="3" fontId="42" fillId="0" borderId="31" xfId="0" applyNumberFormat="1" applyFont="1" applyBorder="1" applyAlignment="1">
      <alignment horizontal="right" vertical="center"/>
    </xf>
    <xf numFmtId="0" fontId="46" fillId="14" borderId="31" xfId="0" applyFont="1" applyFill="1" applyBorder="1" applyAlignment="1">
      <alignment vertical="center"/>
    </xf>
    <xf numFmtId="0" fontId="46" fillId="16" borderId="31" xfId="0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horizontal="right" vertical="center"/>
    </xf>
    <xf numFmtId="0" fontId="46" fillId="0" borderId="31" xfId="0" applyFont="1" applyBorder="1" applyAlignment="1">
      <alignment vertical="center"/>
    </xf>
    <xf numFmtId="0" fontId="42" fillId="14" borderId="31" xfId="25" applyFont="1" applyFill="1" applyBorder="1"/>
    <xf numFmtId="17" fontId="45" fillId="14" borderId="31" xfId="25" applyNumberFormat="1" applyFont="1" applyFill="1" applyBorder="1"/>
    <xf numFmtId="0" fontId="33" fillId="0" borderId="31" xfId="0" applyFont="1" applyBorder="1"/>
    <xf numFmtId="166" fontId="33" fillId="0" borderId="31" xfId="7" applyNumberFormat="1" applyFont="1" applyBorder="1"/>
    <xf numFmtId="1" fontId="38" fillId="14" borderId="33" xfId="0" applyNumberFormat="1" applyFont="1" applyFill="1" applyBorder="1" applyAlignment="1">
      <alignment horizontal="center" vertical="center"/>
    </xf>
    <xf numFmtId="3" fontId="39" fillId="13" borderId="33" xfId="0" applyNumberFormat="1" applyFont="1" applyFill="1" applyBorder="1" applyAlignment="1">
      <alignment horizontal="right" vertical="center"/>
    </xf>
    <xf numFmtId="3" fontId="39" fillId="0" borderId="33" xfId="0" applyNumberFormat="1" applyFont="1" applyBorder="1" applyAlignment="1">
      <alignment vertical="center"/>
    </xf>
    <xf numFmtId="1" fontId="38" fillId="14" borderId="38" xfId="0" applyNumberFormat="1" applyFont="1" applyFill="1" applyBorder="1" applyAlignment="1">
      <alignment horizontal="center" vertical="center"/>
    </xf>
    <xf numFmtId="3" fontId="39" fillId="13" borderId="38" xfId="0" applyNumberFormat="1" applyFont="1" applyFill="1" applyBorder="1" applyAlignment="1">
      <alignment horizontal="right" vertical="center"/>
    </xf>
    <xf numFmtId="3" fontId="39" fillId="0" borderId="38" xfId="0" applyNumberFormat="1" applyFont="1" applyBorder="1" applyAlignment="1">
      <alignment vertical="center"/>
    </xf>
    <xf numFmtId="1" fontId="38" fillId="14" borderId="34" xfId="0" applyNumberFormat="1" applyFont="1" applyFill="1" applyBorder="1" applyAlignment="1">
      <alignment horizontal="left" vertical="center"/>
    </xf>
    <xf numFmtId="0" fontId="39" fillId="13" borderId="34" xfId="0" applyFont="1" applyFill="1" applyBorder="1" applyAlignment="1">
      <alignment vertical="center"/>
    </xf>
    <xf numFmtId="0" fontId="39" fillId="0" borderId="34" xfId="0" applyFont="1" applyBorder="1" applyAlignment="1">
      <alignment vertical="center"/>
    </xf>
    <xf numFmtId="1" fontId="38" fillId="14" borderId="41" xfId="0" applyNumberFormat="1" applyFont="1" applyFill="1" applyBorder="1" applyAlignment="1">
      <alignment horizontal="center" vertical="center"/>
    </xf>
    <xf numFmtId="3" fontId="39" fillId="13" borderId="41" xfId="0" applyNumberFormat="1" applyFont="1" applyFill="1" applyBorder="1" applyAlignment="1">
      <alignment horizontal="right" vertical="center"/>
    </xf>
    <xf numFmtId="3" fontId="39" fillId="0" borderId="41" xfId="0" applyNumberFormat="1" applyFont="1" applyBorder="1" applyAlignment="1">
      <alignment vertical="center"/>
    </xf>
    <xf numFmtId="3" fontId="39" fillId="13" borderId="41" xfId="0" applyNumberFormat="1" applyFont="1" applyFill="1" applyBorder="1" applyAlignment="1">
      <alignment vertical="center"/>
    </xf>
    <xf numFmtId="3" fontId="39" fillId="11" borderId="41" xfId="0" applyNumberFormat="1" applyFont="1" applyFill="1" applyBorder="1" applyAlignment="1">
      <alignment vertical="center"/>
    </xf>
    <xf numFmtId="3" fontId="39" fillId="13" borderId="33" xfId="0" applyNumberFormat="1" applyFont="1" applyFill="1" applyBorder="1" applyAlignment="1">
      <alignment vertical="center"/>
    </xf>
    <xf numFmtId="3" fontId="39" fillId="13" borderId="38" xfId="0" applyNumberFormat="1" applyFont="1" applyFill="1" applyBorder="1" applyAlignment="1">
      <alignment vertical="center"/>
    </xf>
    <xf numFmtId="1" fontId="38" fillId="15" borderId="34" xfId="0" applyNumberFormat="1" applyFont="1" applyFill="1" applyBorder="1" applyAlignment="1">
      <alignment horizontal="left" vertical="center"/>
    </xf>
    <xf numFmtId="3" fontId="39" fillId="2" borderId="34" xfId="0" applyNumberFormat="1" applyFont="1" applyFill="1" applyBorder="1" applyAlignment="1">
      <alignment vertical="center"/>
    </xf>
    <xf numFmtId="3" fontId="39" fillId="0" borderId="34" xfId="0" applyNumberFormat="1" applyFont="1" applyBorder="1" applyAlignment="1">
      <alignment vertical="center"/>
    </xf>
    <xf numFmtId="3" fontId="39" fillId="0" borderId="34" xfId="0" applyNumberFormat="1" applyFont="1" applyFill="1" applyBorder="1" applyAlignment="1">
      <alignment vertical="center"/>
    </xf>
    <xf numFmtId="3" fontId="42" fillId="0" borderId="34" xfId="0" applyNumberFormat="1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3" fontId="39" fillId="10" borderId="34" xfId="0" applyNumberFormat="1" applyFont="1" applyFill="1" applyBorder="1" applyAlignment="1">
      <alignment vertical="center"/>
    </xf>
    <xf numFmtId="3" fontId="39" fillId="9" borderId="34" xfId="0" applyNumberFormat="1" applyFont="1" applyFill="1" applyBorder="1" applyAlignment="1">
      <alignment vertical="center"/>
    </xf>
    <xf numFmtId="0" fontId="45" fillId="14" borderId="41" xfId="0" applyFont="1" applyFill="1" applyBorder="1" applyAlignment="1">
      <alignment horizontal="center" vertical="center"/>
    </xf>
    <xf numFmtId="3" fontId="39" fillId="2" borderId="41" xfId="0" applyNumberFormat="1" applyFont="1" applyFill="1" applyBorder="1" applyAlignment="1">
      <alignment vertical="center"/>
    </xf>
    <xf numFmtId="3" fontId="39" fillId="0" borderId="41" xfId="0" applyNumberFormat="1" applyFont="1" applyFill="1" applyBorder="1" applyAlignment="1">
      <alignment vertical="center"/>
    </xf>
    <xf numFmtId="3" fontId="42" fillId="0" borderId="41" xfId="0" applyNumberFormat="1" applyFont="1" applyBorder="1" applyAlignment="1">
      <alignment vertical="center"/>
    </xf>
    <xf numFmtId="3" fontId="39" fillId="10" borderId="41" xfId="0" applyNumberFormat="1" applyFont="1" applyFill="1" applyBorder="1" applyAlignment="1">
      <alignment vertical="center"/>
    </xf>
    <xf numFmtId="3" fontId="39" fillId="9" borderId="41" xfId="0" applyNumberFormat="1" applyFont="1" applyFill="1" applyBorder="1" applyAlignment="1">
      <alignment vertical="center"/>
    </xf>
    <xf numFmtId="0" fontId="45" fillId="14" borderId="33" xfId="0" applyFont="1" applyFill="1" applyBorder="1" applyAlignment="1">
      <alignment horizontal="center" vertical="center"/>
    </xf>
    <xf numFmtId="3" fontId="39" fillId="2" borderId="33" xfId="0" applyNumberFormat="1" applyFont="1" applyFill="1" applyBorder="1" applyAlignment="1">
      <alignment vertical="center"/>
    </xf>
    <xf numFmtId="3" fontId="42" fillId="0" borderId="33" xfId="0" applyNumberFormat="1" applyFont="1" applyBorder="1" applyAlignment="1">
      <alignment vertical="center"/>
    </xf>
    <xf numFmtId="3" fontId="39" fillId="10" borderId="33" xfId="0" applyNumberFormat="1" applyFont="1" applyFill="1" applyBorder="1" applyAlignment="1">
      <alignment vertical="center"/>
    </xf>
    <xf numFmtId="3" fontId="39" fillId="9" borderId="33" xfId="0" applyNumberFormat="1" applyFont="1" applyFill="1" applyBorder="1" applyAlignment="1">
      <alignment vertical="center"/>
    </xf>
    <xf numFmtId="0" fontId="45" fillId="14" borderId="38" xfId="0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vertical="center"/>
    </xf>
    <xf numFmtId="3" fontId="39" fillId="10" borderId="38" xfId="0" applyNumberFormat="1" applyFont="1" applyFill="1" applyBorder="1" applyAlignment="1">
      <alignment vertical="center"/>
    </xf>
    <xf numFmtId="1" fontId="45" fillId="14" borderId="33" xfId="0" applyNumberFormat="1" applyFont="1" applyFill="1" applyBorder="1" applyAlignment="1">
      <alignment horizontal="center" vertical="center"/>
    </xf>
    <xf numFmtId="3" fontId="42" fillId="0" borderId="33" xfId="0" applyNumberFormat="1" applyFont="1" applyBorder="1" applyAlignment="1">
      <alignment horizontal="right" vertical="center" wrapText="1"/>
    </xf>
    <xf numFmtId="3" fontId="33" fillId="10" borderId="33" xfId="0" applyNumberFormat="1" applyFont="1" applyFill="1" applyBorder="1" applyAlignment="1">
      <alignment vertical="center"/>
    </xf>
    <xf numFmtId="3" fontId="39" fillId="0" borderId="33" xfId="0" applyNumberFormat="1" applyFont="1" applyFill="1" applyBorder="1" applyAlignment="1">
      <alignment vertical="center"/>
    </xf>
    <xf numFmtId="3" fontId="45" fillId="14" borderId="38" xfId="0" applyNumberFormat="1" applyFont="1" applyFill="1" applyBorder="1" applyAlignment="1">
      <alignment horizontal="center" vertical="center"/>
    </xf>
    <xf numFmtId="3" fontId="39" fillId="2" borderId="38" xfId="0" applyNumberFormat="1" applyFont="1" applyFill="1" applyBorder="1" applyAlignment="1">
      <alignment vertical="center"/>
    </xf>
    <xf numFmtId="0" fontId="33" fillId="0" borderId="34" xfId="0" applyFont="1" applyFill="1" applyBorder="1" applyAlignment="1">
      <alignment vertical="center"/>
    </xf>
    <xf numFmtId="0" fontId="33" fillId="10" borderId="34" xfId="0" applyFont="1" applyFill="1" applyBorder="1" applyAlignment="1">
      <alignment vertical="center"/>
    </xf>
    <xf numFmtId="1" fontId="45" fillId="14" borderId="41" xfId="0" applyNumberFormat="1" applyFont="1" applyFill="1" applyBorder="1" applyAlignment="1">
      <alignment horizontal="center" vertical="center"/>
    </xf>
    <xf numFmtId="3" fontId="42" fillId="0" borderId="41" xfId="0" applyNumberFormat="1" applyFont="1" applyBorder="1" applyAlignment="1">
      <alignment horizontal="right" vertical="center" wrapText="1"/>
    </xf>
    <xf numFmtId="3" fontId="33" fillId="10" borderId="41" xfId="0" applyNumberFormat="1" applyFont="1" applyFill="1" applyBorder="1" applyAlignment="1">
      <alignment vertical="center"/>
    </xf>
    <xf numFmtId="0" fontId="38" fillId="14" borderId="41" xfId="0" applyFont="1" applyFill="1" applyBorder="1" applyAlignment="1">
      <alignment horizontal="center" vertical="center"/>
    </xf>
    <xf numFmtId="3" fontId="33" fillId="0" borderId="41" xfId="0" applyNumberFormat="1" applyFont="1" applyBorder="1" applyAlignment="1">
      <alignment vertical="center"/>
    </xf>
    <xf numFmtId="0" fontId="38" fillId="14" borderId="33" xfId="0" applyFont="1" applyFill="1" applyBorder="1" applyAlignment="1">
      <alignment horizontal="center" vertical="center"/>
    </xf>
    <xf numFmtId="3" fontId="33" fillId="0" borderId="33" xfId="0" applyNumberFormat="1" applyFont="1" applyBorder="1" applyAlignment="1">
      <alignment vertical="center"/>
    </xf>
    <xf numFmtId="0" fontId="38" fillId="14" borderId="38" xfId="0" applyFont="1" applyFill="1" applyBorder="1" applyAlignment="1">
      <alignment horizontal="center" vertical="center"/>
    </xf>
    <xf numFmtId="3" fontId="33" fillId="0" borderId="38" xfId="0" applyNumberFormat="1" applyFont="1" applyBorder="1" applyAlignment="1">
      <alignment vertical="center"/>
    </xf>
    <xf numFmtId="3" fontId="33" fillId="10" borderId="38" xfId="0" applyNumberFormat="1" applyFont="1" applyFill="1" applyBorder="1" applyAlignment="1">
      <alignment vertical="center"/>
    </xf>
    <xf numFmtId="0" fontId="37" fillId="17" borderId="0" xfId="0" applyFont="1" applyFill="1" applyBorder="1" applyAlignment="1">
      <alignment vertical="center"/>
    </xf>
    <xf numFmtId="3" fontId="40" fillId="18" borderId="34" xfId="0" applyNumberFormat="1" applyFont="1" applyFill="1" applyBorder="1" applyAlignment="1">
      <alignment vertical="center"/>
    </xf>
    <xf numFmtId="3" fontId="40" fillId="18" borderId="41" xfId="0" applyNumberFormat="1" applyFont="1" applyFill="1" applyBorder="1" applyAlignment="1">
      <alignment vertical="center"/>
    </xf>
    <xf numFmtId="3" fontId="40" fillId="18" borderId="31" xfId="0" applyNumberFormat="1" applyFont="1" applyFill="1" applyBorder="1" applyAlignment="1">
      <alignment vertical="center"/>
    </xf>
    <xf numFmtId="3" fontId="40" fillId="18" borderId="38" xfId="0" applyNumberFormat="1" applyFont="1" applyFill="1" applyBorder="1" applyAlignment="1">
      <alignment vertical="center"/>
    </xf>
    <xf numFmtId="3" fontId="40" fillId="18" borderId="33" xfId="0" applyNumberFormat="1" applyFont="1" applyFill="1" applyBorder="1" applyAlignment="1">
      <alignment vertical="center"/>
    </xf>
    <xf numFmtId="0" fontId="40" fillId="18" borderId="31" xfId="0" applyFont="1" applyFill="1" applyBorder="1" applyAlignment="1">
      <alignment vertical="center"/>
    </xf>
    <xf numFmtId="0" fontId="40" fillId="18" borderId="34" xfId="0" applyFont="1" applyFill="1" applyBorder="1" applyAlignment="1">
      <alignment vertical="center"/>
    </xf>
    <xf numFmtId="3" fontId="40" fillId="19" borderId="31" xfId="0" applyNumberFormat="1" applyFont="1" applyFill="1" applyBorder="1" applyAlignment="1">
      <alignment vertical="center"/>
    </xf>
    <xf numFmtId="3" fontId="40" fillId="19" borderId="38" xfId="0" applyNumberFormat="1" applyFont="1" applyFill="1" applyBorder="1" applyAlignment="1">
      <alignment vertical="center"/>
    </xf>
    <xf numFmtId="3" fontId="40" fillId="19" borderId="33" xfId="0" applyNumberFormat="1" applyFont="1" applyFill="1" applyBorder="1" applyAlignment="1">
      <alignment vertical="center"/>
    </xf>
    <xf numFmtId="0" fontId="41" fillId="17" borderId="0" xfId="0" applyFont="1" applyFill="1" applyBorder="1" applyAlignment="1">
      <alignment vertical="center"/>
    </xf>
    <xf numFmtId="0" fontId="40" fillId="19" borderId="34" xfId="0" applyFont="1" applyFill="1" applyBorder="1" applyAlignment="1">
      <alignment vertical="center"/>
    </xf>
    <xf numFmtId="0" fontId="37" fillId="17" borderId="0" xfId="0" applyFont="1" applyFill="1" applyBorder="1" applyAlignment="1">
      <alignment vertical="center" wrapText="1"/>
    </xf>
    <xf numFmtId="3" fontId="40" fillId="18" borderId="31" xfId="0" applyNumberFormat="1" applyFont="1" applyFill="1" applyBorder="1" applyAlignment="1">
      <alignment horizontal="right" vertical="center"/>
    </xf>
    <xf numFmtId="0" fontId="41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vertical="center"/>
    </xf>
    <xf numFmtId="165" fontId="33" fillId="10" borderId="0" xfId="0" applyNumberFormat="1" applyFont="1" applyFill="1" applyBorder="1" applyAlignment="1">
      <alignment vertical="center"/>
    </xf>
    <xf numFmtId="0" fontId="33" fillId="10" borderId="48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10" borderId="0" xfId="0" applyFont="1" applyFill="1" applyAlignment="1">
      <alignment horizontal="left" vertical="center"/>
    </xf>
    <xf numFmtId="3" fontId="49" fillId="0" borderId="0" xfId="0" applyNumberFormat="1" applyFont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3" fontId="33" fillId="0" borderId="7" xfId="0" applyNumberFormat="1" applyFont="1" applyFill="1" applyBorder="1" applyAlignment="1">
      <alignment horizontal="left" vertical="center"/>
    </xf>
    <xf numFmtId="0" fontId="33" fillId="10" borderId="49" xfId="0" applyFont="1" applyFill="1" applyBorder="1" applyAlignment="1">
      <alignment vertical="center"/>
    </xf>
    <xf numFmtId="0" fontId="33" fillId="10" borderId="0" xfId="0" applyFont="1" applyFill="1" applyBorder="1" applyAlignment="1">
      <alignment vertical="center"/>
    </xf>
    <xf numFmtId="0" fontId="33" fillId="0" borderId="48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3" fillId="0" borderId="0" xfId="0" applyNumberFormat="1" applyFont="1" applyFill="1" applyBorder="1" applyAlignment="1"/>
    <xf numFmtId="2" fontId="3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" fontId="38" fillId="14" borderId="34" xfId="0" applyNumberFormat="1" applyFont="1" applyFill="1" applyBorder="1" applyAlignment="1">
      <alignment horizontal="center" vertical="center"/>
    </xf>
    <xf numFmtId="3" fontId="33" fillId="0" borderId="34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45" fillId="14" borderId="34" xfId="0" applyFont="1" applyFill="1" applyBorder="1" applyAlignment="1">
      <alignment horizontal="center" vertical="center"/>
    </xf>
    <xf numFmtId="3" fontId="40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5" fillId="14" borderId="34" xfId="0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3" fontId="33" fillId="0" borderId="49" xfId="0" applyNumberFormat="1" applyFont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38" fillId="14" borderId="34" xfId="0" applyFont="1" applyFill="1" applyBorder="1" applyAlignment="1">
      <alignment horizontal="center" vertical="center"/>
    </xf>
    <xf numFmtId="3" fontId="33" fillId="10" borderId="34" xfId="0" applyNumberFormat="1" applyFont="1" applyFill="1" applyBorder="1" applyAlignment="1">
      <alignment vertical="center"/>
    </xf>
    <xf numFmtId="0" fontId="33" fillId="10" borderId="53" xfId="0" applyFont="1" applyFill="1" applyBorder="1" applyAlignment="1">
      <alignment vertical="center"/>
    </xf>
    <xf numFmtId="3" fontId="42" fillId="0" borderId="34" xfId="0" applyNumberFormat="1" applyFont="1" applyBorder="1" applyAlignment="1">
      <alignment horizontal="right" vertical="center"/>
    </xf>
    <xf numFmtId="3" fontId="40" fillId="18" borderId="34" xfId="0" applyNumberFormat="1" applyFont="1" applyFill="1" applyBorder="1" applyAlignment="1">
      <alignment horizontal="right" vertical="center"/>
    </xf>
    <xf numFmtId="3" fontId="46" fillId="16" borderId="34" xfId="0" applyNumberFormat="1" applyFont="1" applyFill="1" applyBorder="1" applyAlignment="1">
      <alignment horizontal="right" vertical="center"/>
    </xf>
    <xf numFmtId="3" fontId="33" fillId="0" borderId="8" xfId="0" applyNumberFormat="1" applyFont="1" applyBorder="1" applyAlignment="1">
      <alignment vertical="center"/>
    </xf>
    <xf numFmtId="3" fontId="46" fillId="16" borderId="34" xfId="0" applyNumberFormat="1" applyFont="1" applyFill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43" fillId="0" borderId="0" xfId="0" applyFont="1" applyFill="1" applyBorder="1"/>
    <xf numFmtId="0" fontId="6" fillId="0" borderId="0" xfId="25" applyFill="1" applyBorder="1"/>
    <xf numFmtId="0" fontId="48" fillId="0" borderId="0" xfId="25" applyFont="1" applyFill="1" applyBorder="1"/>
    <xf numFmtId="0" fontId="6" fillId="10" borderId="0" xfId="25" applyFill="1" applyBorder="1"/>
    <xf numFmtId="0" fontId="48" fillId="10" borderId="0" xfId="25" applyFont="1" applyFill="1" applyBorder="1"/>
    <xf numFmtId="0" fontId="47" fillId="0" borderId="0" xfId="25" applyFont="1" applyFill="1" applyBorder="1"/>
    <xf numFmtId="0" fontId="33" fillId="0" borderId="22" xfId="0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horizontal="right" vertical="center"/>
    </xf>
    <xf numFmtId="2" fontId="33" fillId="0" borderId="56" xfId="0" applyNumberFormat="1" applyFont="1" applyFill="1" applyBorder="1" applyAlignment="1"/>
    <xf numFmtId="2" fontId="33" fillId="0" borderId="0" xfId="0" applyNumberFormat="1" applyFont="1" applyFill="1" applyBorder="1" applyAlignment="1">
      <alignment vertical="center"/>
    </xf>
    <xf numFmtId="3" fontId="33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0" fillId="0" borderId="21" xfId="0" applyFont="1" applyBorder="1" applyAlignment="1">
      <alignment horizontal="left" vertical="center"/>
    </xf>
    <xf numFmtId="0" fontId="33" fillId="0" borderId="8" xfId="0" applyFont="1" applyBorder="1"/>
    <xf numFmtId="0" fontId="33" fillId="0" borderId="58" xfId="0" applyFont="1" applyBorder="1"/>
    <xf numFmtId="0" fontId="33" fillId="0" borderId="21" xfId="0" applyFont="1" applyBorder="1" applyAlignment="1">
      <alignment horizontal="left"/>
    </xf>
    <xf numFmtId="0" fontId="33" fillId="0" borderId="21" xfId="0" applyFont="1" applyBorder="1"/>
    <xf numFmtId="0" fontId="13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33" fillId="10" borderId="59" xfId="0" applyFont="1" applyFill="1" applyBorder="1" applyAlignment="1">
      <alignment vertical="center"/>
    </xf>
    <xf numFmtId="0" fontId="33" fillId="10" borderId="36" xfId="0" applyFont="1" applyFill="1" applyBorder="1" applyAlignment="1">
      <alignment vertical="center"/>
    </xf>
    <xf numFmtId="0" fontId="36" fillId="10" borderId="11" xfId="8" applyFont="1" applyFill="1" applyBorder="1" applyAlignment="1" applyProtection="1">
      <alignment horizontal="center"/>
    </xf>
    <xf numFmtId="0" fontId="33" fillId="0" borderId="6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7" fillId="17" borderId="0" xfId="0" applyFont="1" applyFill="1" applyBorder="1" applyAlignment="1">
      <alignment horizontal="left" vertical="center"/>
    </xf>
    <xf numFmtId="0" fontId="37" fillId="17" borderId="40" xfId="0" applyFont="1" applyFill="1" applyBorder="1" applyAlignment="1">
      <alignment horizontal="center" vertical="center"/>
    </xf>
    <xf numFmtId="0" fontId="37" fillId="17" borderId="39" xfId="0" applyFont="1" applyFill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5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/>
    </xf>
    <xf numFmtId="0" fontId="37" fillId="17" borderId="44" xfId="0" applyFont="1" applyFill="1" applyBorder="1" applyAlignment="1">
      <alignment horizontal="center" vertical="center"/>
    </xf>
    <xf numFmtId="0" fontId="37" fillId="17" borderId="45" xfId="0" applyFont="1" applyFill="1" applyBorder="1" applyAlignment="1">
      <alignment horizontal="center" vertical="center"/>
    </xf>
    <xf numFmtId="0" fontId="37" fillId="19" borderId="42" xfId="0" applyNumberFormat="1" applyFont="1" applyFill="1" applyBorder="1" applyAlignment="1">
      <alignment horizontal="center" vertical="center"/>
    </xf>
    <xf numFmtId="0" fontId="37" fillId="19" borderId="39" xfId="0" applyNumberFormat="1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left" vertical="center" wrapText="1"/>
    </xf>
    <xf numFmtId="2" fontId="50" fillId="0" borderId="46" xfId="0" applyNumberFormat="1" applyFont="1" applyBorder="1" applyAlignment="1">
      <alignment horizontal="center" vertical="center"/>
    </xf>
    <xf numFmtId="2" fontId="50" fillId="0" borderId="30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0" fontId="37" fillId="17" borderId="47" xfId="0" applyFont="1" applyFill="1" applyBorder="1" applyAlignment="1">
      <alignment horizontal="left" vertical="center"/>
    </xf>
    <xf numFmtId="0" fontId="37" fillId="17" borderId="5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/>
    </xf>
    <xf numFmtId="0" fontId="33" fillId="10" borderId="53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3" fillId="10" borderId="54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left" vertical="center"/>
    </xf>
    <xf numFmtId="0" fontId="37" fillId="17" borderId="35" xfId="0" applyFont="1" applyFill="1" applyBorder="1" applyAlignment="1">
      <alignment horizontal="left" vertical="center"/>
    </xf>
    <xf numFmtId="0" fontId="37" fillId="17" borderId="33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 wrapText="1"/>
    </xf>
    <xf numFmtId="0" fontId="33" fillId="10" borderId="30" xfId="0" applyFont="1" applyFill="1" applyBorder="1" applyAlignment="1">
      <alignment horizontal="center" vertical="center"/>
    </xf>
    <xf numFmtId="0" fontId="37" fillId="17" borderId="4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7" fillId="19" borderId="42" xfId="0" applyFont="1" applyFill="1" applyBorder="1" applyAlignment="1">
      <alignment horizontal="center" vertical="center"/>
    </xf>
    <xf numFmtId="0" fontId="37" fillId="19" borderId="39" xfId="0" applyFont="1" applyFill="1" applyBorder="1" applyAlignment="1">
      <alignment horizontal="center" vertical="center"/>
    </xf>
    <xf numFmtId="3" fontId="33" fillId="10" borderId="53" xfId="0" applyNumberFormat="1" applyFont="1" applyFill="1" applyBorder="1" applyAlignment="1">
      <alignment horizontal="center" vertical="center"/>
    </xf>
    <xf numFmtId="3" fontId="33" fillId="10" borderId="0" xfId="0" applyNumberFormat="1" applyFont="1" applyFill="1" applyBorder="1" applyAlignment="1">
      <alignment horizontal="center" vertical="center"/>
    </xf>
    <xf numFmtId="3" fontId="33" fillId="10" borderId="54" xfId="0" applyNumberFormat="1" applyFont="1" applyFill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 wrapText="1"/>
    </xf>
    <xf numFmtId="0" fontId="37" fillId="17" borderId="44" xfId="0" applyFont="1" applyFill="1" applyBorder="1" applyAlignment="1">
      <alignment horizontal="center" vertical="center" wrapText="1"/>
    </xf>
    <xf numFmtId="0" fontId="37" fillId="17" borderId="45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left" vertical="center"/>
    </xf>
    <xf numFmtId="0" fontId="33" fillId="10" borderId="5" xfId="0" applyFont="1" applyFill="1" applyBorder="1" applyAlignment="1">
      <alignment horizontal="center" vertical="center"/>
    </xf>
    <xf numFmtId="0" fontId="37" fillId="17" borderId="10" xfId="0" applyFont="1" applyFill="1" applyBorder="1" applyAlignment="1">
      <alignment horizontal="left" vertical="center"/>
    </xf>
    <xf numFmtId="0" fontId="37" fillId="17" borderId="11" xfId="0" applyFont="1" applyFill="1" applyBorder="1" applyAlignment="1">
      <alignment horizontal="left" vertical="center"/>
    </xf>
    <xf numFmtId="0" fontId="37" fillId="17" borderId="24" xfId="0" applyFont="1" applyFill="1" applyBorder="1" applyAlignment="1">
      <alignment horizontal="left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>
      <selection activeCell="A2" sqref="A2"/>
    </sheetView>
  </sheetViews>
  <sheetFormatPr defaultColWidth="0" defaultRowHeight="12.75" zeroHeight="1" x14ac:dyDescent="0.2"/>
  <cols>
    <col min="1" max="1" width="9" style="209" customWidth="1"/>
    <col min="2" max="2" width="132.7109375" style="171" customWidth="1"/>
    <col min="3" max="16384" width="11.42578125" style="171" hidden="1"/>
  </cols>
  <sheetData>
    <row r="1" spans="1:2" s="215" customFormat="1" ht="27.75" customHeight="1" x14ac:dyDescent="0.25">
      <c r="A1" s="1" t="s">
        <v>221</v>
      </c>
      <c r="B1" s="1"/>
    </row>
    <row r="2" spans="1:2" s="215" customFormat="1" ht="87.75" customHeight="1" x14ac:dyDescent="0.25">
      <c r="A2" s="2"/>
      <c r="B2" s="210"/>
    </row>
    <row r="3" spans="1:2" s="216" customFormat="1" ht="15" customHeight="1" x14ac:dyDescent="0.2">
      <c r="A3" s="3" t="s">
        <v>0</v>
      </c>
      <c r="B3" s="3"/>
    </row>
    <row r="4" spans="1:2" s="217" customFormat="1" ht="15" customHeight="1" x14ac:dyDescent="0.3">
      <c r="A4" s="4" t="s">
        <v>1</v>
      </c>
      <c r="B4" s="211" t="s">
        <v>176</v>
      </c>
    </row>
    <row r="5" spans="1:2" s="217" customFormat="1" ht="15" customHeight="1" x14ac:dyDescent="0.3">
      <c r="A5" s="6" t="s">
        <v>2</v>
      </c>
      <c r="B5" s="212" t="s">
        <v>177</v>
      </c>
    </row>
    <row r="6" spans="1:2" s="217" customFormat="1" ht="15" customHeight="1" x14ac:dyDescent="0.3">
      <c r="A6" s="6" t="s">
        <v>3</v>
      </c>
      <c r="B6" s="212" t="s">
        <v>178</v>
      </c>
    </row>
    <row r="7" spans="1:2" s="217" customFormat="1" ht="15" customHeight="1" x14ac:dyDescent="0.3">
      <c r="A7" s="6" t="s">
        <v>4</v>
      </c>
      <c r="B7" s="212" t="s">
        <v>179</v>
      </c>
    </row>
    <row r="8" spans="1:2" s="217" customFormat="1" ht="15" customHeight="1" x14ac:dyDescent="0.3">
      <c r="A8" s="6" t="s">
        <v>5</v>
      </c>
      <c r="B8" s="212" t="s">
        <v>180</v>
      </c>
    </row>
    <row r="9" spans="1:2" s="216" customFormat="1" ht="15" customHeight="1" x14ac:dyDescent="0.2">
      <c r="A9" s="7" t="s">
        <v>6</v>
      </c>
      <c r="B9" s="7"/>
    </row>
    <row r="10" spans="1:2" s="216" customFormat="1" ht="15" customHeight="1" x14ac:dyDescent="0.3">
      <c r="A10" s="6" t="s">
        <v>7</v>
      </c>
      <c r="B10" s="213" t="s">
        <v>181</v>
      </c>
    </row>
    <row r="11" spans="1:2" s="217" customFormat="1" ht="15" customHeight="1" x14ac:dyDescent="0.3">
      <c r="A11" s="6" t="s">
        <v>8</v>
      </c>
      <c r="B11" s="214" t="s">
        <v>182</v>
      </c>
    </row>
    <row r="12" spans="1:2" s="217" customFormat="1" ht="15" customHeight="1" x14ac:dyDescent="0.3">
      <c r="A12" s="6" t="s">
        <v>9</v>
      </c>
      <c r="B12" s="214" t="s">
        <v>183</v>
      </c>
    </row>
    <row r="13" spans="1:2" s="216" customFormat="1" ht="15" customHeight="1" x14ac:dyDescent="0.2">
      <c r="A13" s="3" t="s">
        <v>10</v>
      </c>
      <c r="B13" s="3"/>
    </row>
    <row r="14" spans="1:2" s="217" customFormat="1" ht="15" customHeight="1" x14ac:dyDescent="0.3">
      <c r="A14" s="8" t="s">
        <v>11</v>
      </c>
      <c r="B14" s="214" t="s">
        <v>184</v>
      </c>
    </row>
    <row r="15" spans="1:2" s="216" customFormat="1" ht="15" customHeight="1" x14ac:dyDescent="0.2">
      <c r="A15" s="9" t="s">
        <v>12</v>
      </c>
      <c r="B15" s="9"/>
    </row>
    <row r="16" spans="1:2" s="217" customFormat="1" ht="15" customHeight="1" x14ac:dyDescent="0.3">
      <c r="A16" s="10" t="s">
        <v>13</v>
      </c>
      <c r="B16" s="212" t="s">
        <v>194</v>
      </c>
    </row>
    <row r="17" spans="1:2" s="217" customFormat="1" ht="15" customHeight="1" x14ac:dyDescent="0.3">
      <c r="A17" s="10" t="s">
        <v>13</v>
      </c>
      <c r="B17" s="212" t="s">
        <v>195</v>
      </c>
    </row>
    <row r="18" spans="1:2" s="218" customFormat="1" ht="15" customHeight="1" x14ac:dyDescent="0.3">
      <c r="A18" s="10" t="s">
        <v>13</v>
      </c>
      <c r="B18" s="212" t="s">
        <v>196</v>
      </c>
    </row>
    <row r="19" spans="1:2" s="218" customFormat="1" ht="15" customHeight="1" x14ac:dyDescent="0.3">
      <c r="A19" s="10" t="s">
        <v>13</v>
      </c>
      <c r="B19" s="212" t="s">
        <v>197</v>
      </c>
    </row>
    <row r="20" spans="1:2" s="218" customFormat="1" ht="15" customHeight="1" x14ac:dyDescent="0.3">
      <c r="A20" s="10" t="s">
        <v>13</v>
      </c>
      <c r="B20" s="212" t="s">
        <v>198</v>
      </c>
    </row>
    <row r="21" spans="1:2" ht="15" customHeight="1" x14ac:dyDescent="0.3">
      <c r="A21" s="10" t="s">
        <v>13</v>
      </c>
      <c r="B21" s="212" t="s">
        <v>185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2" t="s">
        <v>16</v>
      </c>
    </row>
    <row r="24" spans="1:2" ht="28.5" customHeight="1" x14ac:dyDescent="0.3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21" t="s">
        <v>160</v>
      </c>
      <c r="B33" s="221"/>
    </row>
    <row r="34" spans="1:2" ht="15" customHeight="1" thickBot="1" x14ac:dyDescent="0.3">
      <c r="A34" s="13"/>
      <c r="B34" s="211"/>
    </row>
    <row r="35" spans="1:2" ht="15" customHeight="1" x14ac:dyDescent="0.25">
      <c r="A35" s="222" t="s">
        <v>159</v>
      </c>
      <c r="B35" s="223"/>
    </row>
  </sheetData>
  <mergeCells count="2">
    <mergeCell ref="A33:B33"/>
    <mergeCell ref="A35:B35"/>
  </mergeCells>
  <phoneticPr fontId="11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69" customWidth="1"/>
    <col min="2" max="8" width="13.7109375" style="169" customWidth="1"/>
    <col min="9" max="16384" width="9.140625" style="171" hidden="1"/>
  </cols>
  <sheetData>
    <row r="1" spans="1:8" s="178" customFormat="1" ht="24" customHeight="1" x14ac:dyDescent="0.2">
      <c r="A1" s="263" t="s">
        <v>207</v>
      </c>
      <c r="B1" s="263"/>
      <c r="C1" s="263"/>
      <c r="D1" s="263"/>
      <c r="E1" s="263"/>
      <c r="F1" s="263"/>
      <c r="G1" s="263"/>
      <c r="H1" s="263"/>
    </row>
    <row r="2" spans="1:8" s="178" customFormat="1" ht="15" customHeight="1" x14ac:dyDescent="0.2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220</v>
      </c>
      <c r="H2" s="187" t="s">
        <v>222</v>
      </c>
    </row>
    <row r="3" spans="1:8" s="178" customFormat="1" ht="15" customHeight="1" x14ac:dyDescent="0.2">
      <c r="A3" s="73" t="s">
        <v>157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3084.873415813579</v>
      </c>
      <c r="H3" s="190">
        <f>'2.1 Formue (A)'!H4</f>
        <v>3153.7447205681001</v>
      </c>
    </row>
    <row r="4" spans="1:8" s="178" customFormat="1" ht="15" customHeight="1" x14ac:dyDescent="0.2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131906.849627302</v>
      </c>
      <c r="H4" s="63">
        <f>'2.1 Formue (A)'!H7+'2.1 Formue (A)'!H5+'2.1 Formue (A)'!H46++'2.1 Formue (A)'!H42+'2.1 Formue (A)'!H24+'2.1 Formue (A)'!H39</f>
        <v>125518.691914571</v>
      </c>
    </row>
    <row r="5" spans="1:8" s="178" customFormat="1" ht="15" customHeight="1" x14ac:dyDescent="0.2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9303.7095013899998</v>
      </c>
      <c r="H5" s="104">
        <f>'2.1 Formue (A)'!H10</f>
        <v>8930.7722035000006</v>
      </c>
    </row>
    <row r="6" spans="1:8" s="178" customFormat="1" ht="15" customHeight="1" x14ac:dyDescent="0.2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417692.04513398476</v>
      </c>
      <c r="H6" s="104">
        <f>'2.1 Formue (A)'!H12</f>
        <v>406339.7611478917</v>
      </c>
    </row>
    <row r="7" spans="1:8" s="178" customFormat="1" ht="15" customHeight="1" x14ac:dyDescent="0.2">
      <c r="A7" s="43" t="s">
        <v>134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43327.773809999999</v>
      </c>
      <c r="H7" s="104">
        <f>'2.1 Formue (A)'!H14</f>
        <v>40169.248272999997</v>
      </c>
    </row>
    <row r="8" spans="1:8" s="178" customFormat="1" ht="15" customHeight="1" x14ac:dyDescent="0.2">
      <c r="A8" s="43" t="s">
        <v>135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1190.0286474143415</v>
      </c>
      <c r="H8" s="104">
        <f>'2.1 Formue (A)'!H35</f>
        <v>1189.9360984825</v>
      </c>
    </row>
    <row r="9" spans="1:8" s="178" customFormat="1" ht="15" customHeight="1" x14ac:dyDescent="0.2">
      <c r="A9" s="43" t="s">
        <v>136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21121.130023000002</v>
      </c>
      <c r="H9" s="104">
        <f>'2.1 Formue (A)'!H17</f>
        <v>20128.019726999999</v>
      </c>
    </row>
    <row r="10" spans="1:8" s="178" customFormat="1" ht="15" customHeight="1" x14ac:dyDescent="0.2">
      <c r="A10" s="43" t="s">
        <v>137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77191.808763749999</v>
      </c>
      <c r="H10" s="104">
        <f>'2.1 Formue (A)'!H40</f>
        <v>76023.05938649</v>
      </c>
    </row>
    <row r="11" spans="1:8" s="178" customFormat="1" ht="15" customHeight="1" x14ac:dyDescent="0.2">
      <c r="A11" s="43" t="s">
        <v>138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19216.380170999997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18107.269343</v>
      </c>
    </row>
    <row r="12" spans="1:8" s="178" customFormat="1" ht="15" customHeight="1" x14ac:dyDescent="0.2">
      <c r="A12" s="43" t="s">
        <v>139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122570.49710408119</v>
      </c>
      <c r="H12" s="104">
        <f>'2.1 Formue (A)'!H23</f>
        <v>119318.35759536663</v>
      </c>
    </row>
    <row r="13" spans="1:8" s="178" customFormat="1" ht="15" customHeight="1" x14ac:dyDescent="0.2">
      <c r="A13" s="43" t="s">
        <v>140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263696.63809000002</v>
      </c>
      <c r="H13" s="104">
        <f>'2.1 Formue (A)'!H32</f>
        <v>254455.473283</v>
      </c>
    </row>
    <row r="14" spans="1:8" s="178" customFormat="1" ht="15" customHeight="1" x14ac:dyDescent="0.2">
      <c r="A14" s="43" t="s">
        <v>141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855548.6743717721</v>
      </c>
      <c r="H14" s="104">
        <f>'2.1 Formue (A)'!H33+'2.1 Formue (A)'!H21+'2.1 Formue (A)'!H8+'2.1 Formue (A)'!H9+'2.1 Formue (A)'!H18+'2.1 Formue (A)'!H26+'2.1 Formue (A)'!H45+'2.1 Formue (A)'!H25</f>
        <v>832577.50370455231</v>
      </c>
    </row>
    <row r="15" spans="1:8" s="178" customFormat="1" ht="15" customHeight="1" x14ac:dyDescent="0.2">
      <c r="A15" s="43" t="s">
        <v>142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57972.247031817475</v>
      </c>
      <c r="H15" s="104">
        <f>'2.1 Formue (A)'!H36+'2.1 Formue (A)'!H28+'2.1 Formue (A)'!H47+'2.1 Formue (A)'!H30</f>
        <v>55883.039147502401</v>
      </c>
    </row>
    <row r="16" spans="1:8" s="178" customFormat="1" ht="15" customHeight="1" x14ac:dyDescent="0.2">
      <c r="A16" s="43" t="s">
        <v>143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265001.64006164001</v>
      </c>
      <c r="H16" s="104">
        <f>'2.1 Formue (A)'!H34</f>
        <v>251652.71860446999</v>
      </c>
    </row>
    <row r="17" spans="1:8" s="178" customFormat="1" ht="15" customHeight="1" x14ac:dyDescent="0.2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2">
      <c r="A18" s="43" t="s">
        <v>144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70392.011662222125</v>
      </c>
      <c r="H18" s="104">
        <f>'2.1 Formue (A)'!H44</f>
        <v>73796.433482098262</v>
      </c>
    </row>
    <row r="19" spans="1:8" s="178" customFormat="1" ht="15" customHeight="1" x14ac:dyDescent="0.2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2359216.3074151874</v>
      </c>
      <c r="H19" s="191">
        <f>SUM(H3:H18)</f>
        <v>2287244.028631493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49" t="s">
        <v>158</v>
      </c>
      <c r="B21" s="249"/>
      <c r="C21" s="249"/>
      <c r="D21" s="249"/>
      <c r="E21" s="249"/>
      <c r="F21" s="249"/>
      <c r="G21" s="249"/>
      <c r="H21" s="24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9" width="13.7109375" style="169" customWidth="1"/>
    <col min="10" max="16384" width="11.42578125" style="171" hidden="1"/>
  </cols>
  <sheetData>
    <row r="1" spans="1:9" ht="24" customHeight="1" x14ac:dyDescent="0.2">
      <c r="A1" s="265" t="s">
        <v>205</v>
      </c>
      <c r="B1" s="266"/>
      <c r="C1" s="266"/>
      <c r="D1" s="266"/>
      <c r="E1" s="266"/>
      <c r="F1" s="266"/>
      <c r="G1" s="266"/>
      <c r="H1" s="266"/>
      <c r="I1" s="267"/>
    </row>
    <row r="2" spans="1:9" s="182" customFormat="1" ht="15" customHeight="1" x14ac:dyDescent="0.2">
      <c r="A2" s="75" t="s">
        <v>145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220</v>
      </c>
      <c r="I2" s="187" t="s">
        <v>222</v>
      </c>
    </row>
    <row r="3" spans="1:9" s="182" customFormat="1" ht="15" customHeight="1" x14ac:dyDescent="0.2">
      <c r="A3" s="43" t="s">
        <v>146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1253515.9076840039</v>
      </c>
      <c r="I3" s="102">
        <f>'2.2. Typer (A)'!H48</f>
        <v>1212952.6261856628</v>
      </c>
    </row>
    <row r="4" spans="1:9" s="182" customFormat="1" ht="15" customHeight="1" x14ac:dyDescent="0.2">
      <c r="A4" s="43" t="s">
        <v>217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(A)'!F67</f>
        <v>1269124.0444663204</v>
      </c>
      <c r="H4" s="50">
        <f>'2.2. Typer (A)'!G67</f>
        <v>1025974.1722118341</v>
      </c>
      <c r="I4" s="102">
        <f>'2.2. Typer (A)'!H67</f>
        <v>996583.91488647216</v>
      </c>
    </row>
    <row r="5" spans="1:9" s="182" customFormat="1" ht="15" customHeight="1" x14ac:dyDescent="0.2">
      <c r="A5" s="43" t="s">
        <v>204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(A)'!F76</f>
        <v>83092.047279989216</v>
      </c>
      <c r="H5" s="50">
        <f>'2.2. Typer (A)'!G76</f>
        <v>79726.227519349821</v>
      </c>
      <c r="I5" s="102">
        <f>'2.2. Typer (A)'!H76</f>
        <v>77707.487559357978</v>
      </c>
    </row>
    <row r="6" spans="1:9" s="182" customFormat="1" ht="15" customHeight="1" x14ac:dyDescent="0.2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2359216.3074151878</v>
      </c>
      <c r="I6" s="192">
        <f>SUM(I3:I5)</f>
        <v>2287244.028631493</v>
      </c>
    </row>
    <row r="7" spans="1:9" s="18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">
      <c r="A8" s="265" t="s">
        <v>206</v>
      </c>
      <c r="B8" s="266"/>
      <c r="C8" s="266"/>
      <c r="D8" s="266"/>
      <c r="E8" s="266"/>
      <c r="F8" s="266"/>
      <c r="G8" s="266"/>
      <c r="H8" s="266"/>
      <c r="I8" s="267"/>
    </row>
    <row r="9" spans="1:9" s="182" customFormat="1" ht="15" customHeight="1" x14ac:dyDescent="0.2">
      <c r="A9" s="75" t="s">
        <v>145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220</v>
      </c>
      <c r="I9" s="187" t="s">
        <v>222</v>
      </c>
    </row>
    <row r="10" spans="1:9" s="182" customFormat="1" ht="15" customHeight="1" x14ac:dyDescent="0.2">
      <c r="A10" s="43" t="s">
        <v>146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1072721.081115436</v>
      </c>
      <c r="I10" s="102">
        <f>'2.2. Typer (A)'!N48</f>
        <v>1033915.4485965605</v>
      </c>
    </row>
    <row r="11" spans="1:9" s="182" customFormat="1" ht="15" customHeight="1" x14ac:dyDescent="0.2">
      <c r="A11" s="43" t="s">
        <v>217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(A)'!L67</f>
        <v>1175474.5339817412</v>
      </c>
      <c r="H11" s="50">
        <f>'2.2. Typer (A)'!M67</f>
        <v>935467.13893771241</v>
      </c>
      <c r="I11" s="102">
        <f>'2.2. Typer (A)'!N67</f>
        <v>907879.80781018268</v>
      </c>
    </row>
    <row r="12" spans="1:9" s="182" customFormat="1" ht="15" customHeight="1" x14ac:dyDescent="0.2">
      <c r="A12" s="43" t="s">
        <v>204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(A)'!L76</f>
        <v>76533.387677678547</v>
      </c>
      <c r="H12" s="50">
        <f>'2.2. Typer (A)'!M76</f>
        <v>73182.578714305811</v>
      </c>
      <c r="I12" s="102">
        <f>'2.2. Typer (A)'!N76</f>
        <v>71330.024124571079</v>
      </c>
    </row>
    <row r="13" spans="1:9" s="182" customFormat="1" ht="15" customHeight="1" x14ac:dyDescent="0.2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2081370.7987674542</v>
      </c>
      <c r="I13" s="192">
        <f>SUM(I10:I12)</f>
        <v>2013125.2805313142</v>
      </c>
    </row>
    <row r="14" spans="1:9" s="18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">
      <c r="A15" s="265" t="s">
        <v>196</v>
      </c>
      <c r="B15" s="266"/>
      <c r="C15" s="266"/>
      <c r="D15" s="266"/>
      <c r="E15" s="266"/>
      <c r="F15" s="266"/>
      <c r="G15" s="266"/>
      <c r="H15" s="266"/>
      <c r="I15" s="267"/>
    </row>
    <row r="16" spans="1:9" s="182" customFormat="1" ht="15" customHeight="1" x14ac:dyDescent="0.2">
      <c r="A16" s="75" t="s">
        <v>145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220</v>
      </c>
      <c r="H16" s="72" t="s">
        <v>222</v>
      </c>
      <c r="I16" s="187" t="s">
        <v>65</v>
      </c>
    </row>
    <row r="17" spans="1:9" s="182" customFormat="1" ht="15" customHeight="1" x14ac:dyDescent="0.2">
      <c r="A17" s="43" t="s">
        <v>146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2321.0284850147482</v>
      </c>
      <c r="H17" s="50">
        <f>'2.3 Nettokøb (D)'!H48</f>
        <v>-1522.487245185315</v>
      </c>
      <c r="I17" s="102">
        <f>'2.3 Nettokøb (D)'!I48</f>
        <v>29768.302887501191</v>
      </c>
    </row>
    <row r="18" spans="1:9" s="182" customFormat="1" ht="15" customHeight="1" x14ac:dyDescent="0.2">
      <c r="A18" s="43" t="s">
        <v>217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-416.99247485599409</v>
      </c>
      <c r="H18" s="50">
        <v>-2877.5335501502727</v>
      </c>
      <c r="I18" s="102">
        <v>-165655.94843804979</v>
      </c>
    </row>
    <row r="19" spans="1:9" s="182" customFormat="1" ht="15" customHeight="1" x14ac:dyDescent="0.2">
      <c r="A19" s="43" t="s">
        <v>204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1593.2938273569227</v>
      </c>
      <c r="H19" s="50">
        <v>-24.174044401402018</v>
      </c>
      <c r="I19" s="102">
        <v>2031.1134596727213</v>
      </c>
    </row>
    <row r="20" spans="1:9" s="182" customFormat="1" ht="15" customHeight="1" x14ac:dyDescent="0.2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3497.3298375156769</v>
      </c>
      <c r="H20" s="77">
        <f>SUM(H17:H19)</f>
        <v>-4424.1948397369897</v>
      </c>
      <c r="I20" s="194">
        <f>SUM(I17:I19)</f>
        <v>-133856.53209087587</v>
      </c>
    </row>
    <row r="21" spans="1:9" s="182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">
      <c r="A22" s="265" t="s">
        <v>197</v>
      </c>
      <c r="B22" s="266"/>
      <c r="C22" s="266"/>
      <c r="D22" s="266"/>
      <c r="E22" s="266"/>
      <c r="F22" s="266"/>
      <c r="G22" s="266"/>
      <c r="H22" s="266"/>
      <c r="I22" s="267"/>
    </row>
    <row r="23" spans="1:9" s="182" customFormat="1" ht="15" customHeight="1" x14ac:dyDescent="0.2">
      <c r="A23" s="75" t="s">
        <v>145</v>
      </c>
      <c r="B23" s="72"/>
      <c r="C23" s="72"/>
      <c r="D23" s="72">
        <v>2019</v>
      </c>
      <c r="E23" s="72">
        <v>2020</v>
      </c>
      <c r="F23" s="72">
        <v>2021</v>
      </c>
      <c r="G23" s="72" t="s">
        <v>220</v>
      </c>
      <c r="H23" s="72" t="s">
        <v>222</v>
      </c>
      <c r="I23" s="187" t="s">
        <v>65</v>
      </c>
    </row>
    <row r="24" spans="1:9" s="182" customFormat="1" ht="15" customHeight="1" x14ac:dyDescent="0.2">
      <c r="A24" s="43" t="s">
        <v>146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531.08146830381702</v>
      </c>
      <c r="H24" s="50">
        <f>'2.3 Nettokøb (D)'!N48</f>
        <v>-4323.1969531686227</v>
      </c>
      <c r="I24" s="102">
        <f>'2.3 Nettokøb (D)'!O48</f>
        <v>20314.905945509039</v>
      </c>
    </row>
    <row r="25" spans="1:9" s="182" customFormat="1" ht="15" customHeight="1" x14ac:dyDescent="0.2">
      <c r="A25" s="43" t="s">
        <v>217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-2049.2138034216728</v>
      </c>
      <c r="H25" s="50">
        <v>-2767.8510394031518</v>
      </c>
      <c r="I25" s="102">
        <v>-167564.81893882359</v>
      </c>
    </row>
    <row r="26" spans="1:9" s="182" customFormat="1" ht="15" customHeight="1" x14ac:dyDescent="0.2">
      <c r="A26" s="43" t="s">
        <v>204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1609.858160236834</v>
      </c>
      <c r="H26" s="50">
        <v>-102.96377933352625</v>
      </c>
      <c r="I26" s="102">
        <v>1717.6890897633054</v>
      </c>
    </row>
    <row r="27" spans="1:9" s="182" customFormat="1" ht="15" customHeight="1" x14ac:dyDescent="0.2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91.725825118978264</v>
      </c>
      <c r="H27" s="77">
        <f>SUM(H24:H26)</f>
        <v>-7194.0117719053005</v>
      </c>
      <c r="I27" s="194">
        <f>SUM(I24:I26)</f>
        <v>-145532.22390355126</v>
      </c>
    </row>
    <row r="28" spans="1:9" s="182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">
      <c r="A29" s="265" t="s">
        <v>198</v>
      </c>
      <c r="B29" s="266"/>
      <c r="C29" s="266"/>
      <c r="D29" s="266"/>
      <c r="E29" s="266"/>
      <c r="F29" s="266"/>
      <c r="G29" s="266"/>
      <c r="H29" s="266"/>
      <c r="I29" s="267"/>
    </row>
    <row r="30" spans="1:9" s="182" customFormat="1" ht="15" customHeight="1" x14ac:dyDescent="0.2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220</v>
      </c>
      <c r="I30" s="187" t="s">
        <v>222</v>
      </c>
    </row>
    <row r="31" spans="1:9" s="182" customFormat="1" ht="15" customHeight="1" x14ac:dyDescent="0.2">
      <c r="A31" s="43" t="s">
        <v>146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935</v>
      </c>
      <c r="I31" s="102">
        <f>'1.3.Antal (D)'!H45</f>
        <v>935</v>
      </c>
    </row>
    <row r="32" spans="1:9" s="182" customFormat="1" ht="15" customHeight="1" x14ac:dyDescent="0.2">
      <c r="A32" s="43" t="s">
        <v>217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376</v>
      </c>
    </row>
    <row r="33" spans="1:9" s="182" customFormat="1" ht="15" customHeight="1" x14ac:dyDescent="0.2">
      <c r="A33" s="43" t="s">
        <v>204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143</v>
      </c>
      <c r="I33" s="102">
        <v>144</v>
      </c>
    </row>
    <row r="34" spans="1:9" s="182" customFormat="1" ht="15" customHeight="1" x14ac:dyDescent="0.2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1454</v>
      </c>
      <c r="I34" s="194">
        <f>SUM(I31:I33)</f>
        <v>1455</v>
      </c>
    </row>
    <row r="35" spans="1:9" s="182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">
      <c r="A36" s="265" t="s">
        <v>185</v>
      </c>
      <c r="B36" s="266"/>
      <c r="C36" s="266"/>
      <c r="D36" s="266"/>
      <c r="E36" s="266"/>
      <c r="F36" s="266"/>
      <c r="G36" s="266"/>
      <c r="H36" s="266"/>
      <c r="I36" s="267"/>
    </row>
    <row r="37" spans="1:9" s="182" customFormat="1" ht="15" customHeight="1" x14ac:dyDescent="0.2">
      <c r="A37" s="75" t="s">
        <v>145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220</v>
      </c>
      <c r="I37" s="187" t="s">
        <v>222</v>
      </c>
    </row>
    <row r="38" spans="1:9" s="182" customFormat="1" ht="15" customHeight="1" x14ac:dyDescent="0.2">
      <c r="A38" s="79" t="s">
        <v>147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1262868.5150776412</v>
      </c>
      <c r="I38" s="102">
        <f>I39+I40</f>
        <v>1224164.5345903425</v>
      </c>
    </row>
    <row r="39" spans="1:9" s="182" customFormat="1" ht="15" customHeight="1" x14ac:dyDescent="0.2">
      <c r="A39" s="43" t="s">
        <v>148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1122169.8799897912</v>
      </c>
      <c r="I39" s="102">
        <v>1088429.1279594726</v>
      </c>
    </row>
    <row r="40" spans="1:9" s="182" customFormat="1" ht="15" customHeight="1" x14ac:dyDescent="0.2">
      <c r="A40" s="43" t="s">
        <v>149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140698.63508785001</v>
      </c>
      <c r="I40" s="102">
        <v>135735.40663087001</v>
      </c>
    </row>
    <row r="41" spans="1:9" s="182" customFormat="1" ht="15" customHeight="1" x14ac:dyDescent="0.2">
      <c r="A41" s="79" t="s">
        <v>150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1096347.7923375464</v>
      </c>
      <c r="I41" s="102">
        <f>I42+I43</f>
        <v>1063079.4940411504</v>
      </c>
    </row>
    <row r="42" spans="1:9" s="182" customFormat="1" ht="15" customHeight="1" x14ac:dyDescent="0.2">
      <c r="A42" s="43" t="s">
        <v>151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1081687.1915289403</v>
      </c>
      <c r="I42" s="102">
        <v>1048291.6582287585</v>
      </c>
    </row>
    <row r="43" spans="1:9" s="182" customFormat="1" ht="15" customHeight="1" x14ac:dyDescent="0.2">
      <c r="A43" s="43" t="s">
        <v>152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14660.600808606063</v>
      </c>
      <c r="I43" s="102">
        <v>14787.835812391901</v>
      </c>
    </row>
    <row r="44" spans="1:9" s="182" customFormat="1" ht="15" customHeight="1" x14ac:dyDescent="0.2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2359216.3074151874</v>
      </c>
      <c r="I44" s="192">
        <f>I38+I41</f>
        <v>2287244.028631493</v>
      </c>
    </row>
    <row r="45" spans="1:9" s="182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">
      <c r="A46" s="243" t="s">
        <v>158</v>
      </c>
      <c r="B46" s="243"/>
      <c r="C46" s="243"/>
      <c r="D46" s="243"/>
      <c r="E46" s="243"/>
      <c r="F46" s="243"/>
      <c r="G46" s="243"/>
      <c r="H46" s="243"/>
      <c r="I46" s="264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O45"/>
  <sheetViews>
    <sheetView zoomScaleNormal="100" workbookViewId="0">
      <pane xSplit="1" topLeftCell="JC1" activePane="topRight" state="frozen"/>
      <selection pane="topRight"/>
    </sheetView>
  </sheetViews>
  <sheetFormatPr defaultColWidth="0" defaultRowHeight="16.5" zeroHeight="1" x14ac:dyDescent="0.3"/>
  <cols>
    <col min="1" max="1" width="43.7109375" style="202" customWidth="1"/>
    <col min="2" max="274" width="13.7109375" style="202" customWidth="1"/>
    <col min="275" max="275" width="4.7109375" style="198" customWidth="1"/>
    <col min="276" max="16384" width="9.28515625" style="198" hidden="1"/>
  </cols>
  <sheetData>
    <row r="1" spans="1:275" ht="24" customHeight="1" x14ac:dyDescent="0.25">
      <c r="A1" s="153" t="s">
        <v>193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155"/>
      <c r="JN1" s="155"/>
      <c r="JO1" s="200"/>
    </row>
    <row r="2" spans="1:275" s="199" customFormat="1" ht="15" customHeight="1" x14ac:dyDescent="0.25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81">
        <v>44713</v>
      </c>
      <c r="JM2" s="81">
        <v>44743</v>
      </c>
      <c r="JN2" s="81">
        <v>44774</v>
      </c>
      <c r="JO2" s="201"/>
    </row>
    <row r="3" spans="1:275" s="199" customFormat="1" ht="15" customHeight="1" x14ac:dyDescent="0.25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201"/>
    </row>
    <row r="4" spans="1:275" s="199" customFormat="1" ht="15" customHeight="1" x14ac:dyDescent="0.25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1212.6905589078517</v>
      </c>
      <c r="JD4" s="83">
        <v>1261.4443356545669</v>
      </c>
      <c r="JE4" s="83">
        <v>1220.7466911135768</v>
      </c>
      <c r="JF4" s="83">
        <v>1283.4540552223598</v>
      </c>
      <c r="JG4" s="83">
        <v>1179.0921170572453</v>
      </c>
      <c r="JH4" s="83">
        <v>1145.7625352774569</v>
      </c>
      <c r="JI4" s="83">
        <v>1172.6482448141307</v>
      </c>
      <c r="JJ4" s="83">
        <v>1160.1492160233031</v>
      </c>
      <c r="JK4" s="83">
        <v>1117.0209799300992</v>
      </c>
      <c r="JL4" s="83">
        <v>1029.7480956714783</v>
      </c>
      <c r="JM4" s="83">
        <v>1142.4111911658151</v>
      </c>
      <c r="JN4" s="83">
        <v>1068.0352563749534</v>
      </c>
      <c r="JO4" s="201"/>
    </row>
    <row r="5" spans="1:275" s="199" customFormat="1" ht="15" customHeight="1" x14ac:dyDescent="0.25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83">
        <v>117.33849902133646</v>
      </c>
      <c r="JM5" s="83">
        <v>114.64585491418704</v>
      </c>
      <c r="JN5" s="83">
        <v>114.75653592644606</v>
      </c>
      <c r="JO5" s="201"/>
    </row>
    <row r="6" spans="1:275" s="199" customFormat="1" ht="15" customHeight="1" x14ac:dyDescent="0.25">
      <c r="A6" s="82" t="s">
        <v>153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542.63336922029441</v>
      </c>
      <c r="JD6" s="83">
        <v>548.63493918546646</v>
      </c>
      <c r="JE6" s="83">
        <v>536.55575994603294</v>
      </c>
      <c r="JF6" s="83">
        <v>534.99544513805142</v>
      </c>
      <c r="JG6" s="83">
        <v>524.77018204562432</v>
      </c>
      <c r="JH6" s="83">
        <v>494.63622410066284</v>
      </c>
      <c r="JI6" s="83">
        <v>485.98935114475728</v>
      </c>
      <c r="JJ6" s="83">
        <v>475.37598291404436</v>
      </c>
      <c r="JK6" s="83">
        <v>469.06946687741305</v>
      </c>
      <c r="JL6" s="83">
        <v>447.29880429004146</v>
      </c>
      <c r="JM6" s="83">
        <v>460.45031675309122</v>
      </c>
      <c r="JN6" s="83">
        <v>467.31094472124391</v>
      </c>
      <c r="JO6" s="201"/>
    </row>
    <row r="7" spans="1:275" s="199" customFormat="1" ht="15" customHeight="1" x14ac:dyDescent="0.25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83">
        <v>1523.9082565843237</v>
      </c>
      <c r="JM7" s="83">
        <v>1695.7907900778475</v>
      </c>
      <c r="JN7" s="83">
        <v>1766.2206708772276</v>
      </c>
      <c r="JO7" s="201"/>
    </row>
    <row r="8" spans="1:275" s="199" customFormat="1" ht="15" customHeight="1" x14ac:dyDescent="0.25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219.47379935838717</v>
      </c>
      <c r="JB8" s="83">
        <v>226.52881078651959</v>
      </c>
      <c r="JC8" s="83">
        <v>217.54131928902214</v>
      </c>
      <c r="JD8" s="83">
        <v>226.56982407479913</v>
      </c>
      <c r="JE8" s="83">
        <v>221.16221429550225</v>
      </c>
      <c r="JF8" s="83">
        <v>230.80016361356707</v>
      </c>
      <c r="JG8" s="83">
        <v>215.97283905124164</v>
      </c>
      <c r="JH8" s="83">
        <v>206.03609911788647</v>
      </c>
      <c r="JI8" s="83">
        <v>207.10856732248391</v>
      </c>
      <c r="JJ8" s="83">
        <v>203.93559521899923</v>
      </c>
      <c r="JK8" s="83">
        <v>201.77366644192151</v>
      </c>
      <c r="JL8" s="83">
        <v>184.69263513287564</v>
      </c>
      <c r="JM8" s="83">
        <v>200.28287068917504</v>
      </c>
      <c r="JN8" s="83">
        <v>187.4140935519651</v>
      </c>
      <c r="JO8" s="201"/>
    </row>
    <row r="9" spans="1:275" s="199" customFormat="1" ht="15" customHeight="1" x14ac:dyDescent="0.25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83">
        <v>404.01459324250374</v>
      </c>
      <c r="JM9" s="83">
        <v>408.81626944305413</v>
      </c>
      <c r="JN9" s="83">
        <v>410.09545350566282</v>
      </c>
      <c r="JO9" s="201"/>
    </row>
    <row r="10" spans="1:275" s="199" customFormat="1" ht="15" customHeight="1" x14ac:dyDescent="0.25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266.95900711398923</v>
      </c>
      <c r="JD10" s="83">
        <v>280.04953718887464</v>
      </c>
      <c r="JE10" s="83">
        <v>278.79805518177864</v>
      </c>
      <c r="JF10" s="83">
        <v>289.06076200445847</v>
      </c>
      <c r="JG10" s="83">
        <v>278.22328056780236</v>
      </c>
      <c r="JH10" s="83">
        <v>268.96169068161907</v>
      </c>
      <c r="JI10" s="83">
        <v>276.5688911985647</v>
      </c>
      <c r="JJ10" s="83">
        <v>269.70738261876647</v>
      </c>
      <c r="JK10" s="83">
        <v>266.07748534401583</v>
      </c>
      <c r="JL10" s="83">
        <v>250.05892898609062</v>
      </c>
      <c r="JM10" s="83">
        <v>274.29033289212754</v>
      </c>
      <c r="JN10" s="83">
        <v>265.29046234966421</v>
      </c>
      <c r="JO10" s="201"/>
    </row>
    <row r="11" spans="1:275" s="199" customFormat="1" ht="15" customHeight="1" x14ac:dyDescent="0.25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83">
        <v>429.81262940945521</v>
      </c>
      <c r="JM11" s="83">
        <v>456.0088977741994</v>
      </c>
      <c r="JN11" s="83">
        <v>449.11228296182264</v>
      </c>
      <c r="JO11" s="201"/>
    </row>
    <row r="12" spans="1:275" s="199" customFormat="1" ht="15" customHeight="1" x14ac:dyDescent="0.25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83">
        <v>229.49075943406945</v>
      </c>
      <c r="JM12" s="83">
        <v>265.48214365691075</v>
      </c>
      <c r="JN12" s="83">
        <v>253.31771543661398</v>
      </c>
      <c r="JO12" s="201"/>
    </row>
    <row r="13" spans="1:275" s="199" customFormat="1" ht="15" customHeight="1" x14ac:dyDescent="0.25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114.4374532318073</v>
      </c>
      <c r="JG13" s="83">
        <v>110.89078690921539</v>
      </c>
      <c r="JH13" s="83">
        <v>110.56167681361525</v>
      </c>
      <c r="JI13" s="83">
        <v>109.95777869751608</v>
      </c>
      <c r="JJ13" s="83">
        <v>106.26531937665152</v>
      </c>
      <c r="JK13" s="83">
        <v>106.34808840970399</v>
      </c>
      <c r="JL13" s="83">
        <v>101.40102016835945</v>
      </c>
      <c r="JM13" s="83">
        <v>109.63839863701297</v>
      </c>
      <c r="JN13" s="83">
        <v>109.14924174366539</v>
      </c>
      <c r="JO13" s="201"/>
    </row>
    <row r="14" spans="1:275" s="199" customFormat="1" ht="15" customHeight="1" x14ac:dyDescent="0.25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83">
        <v>793.26391289757998</v>
      </c>
      <c r="JM14" s="83">
        <v>758.70886026763958</v>
      </c>
      <c r="JN14" s="83">
        <v>760.64855275663979</v>
      </c>
      <c r="JO14" s="201"/>
    </row>
    <row r="15" spans="1:275" s="199" customFormat="1" ht="15" customHeight="1" x14ac:dyDescent="0.25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201"/>
    </row>
    <row r="16" spans="1:275" s="199" customFormat="1" ht="15" customHeight="1" x14ac:dyDescent="0.25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268.4061838046581</v>
      </c>
      <c r="JK16" s="83">
        <v>263.44127337727991</v>
      </c>
      <c r="JL16" s="83">
        <v>247.35684189752914</v>
      </c>
      <c r="JM16" s="83">
        <v>278.39822764065963</v>
      </c>
      <c r="JN16" s="83">
        <v>269.78684035006097</v>
      </c>
      <c r="JO16" s="201"/>
    </row>
    <row r="17" spans="1:275" s="199" customFormat="1" ht="15" customHeight="1" x14ac:dyDescent="0.25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363.67337302338706</v>
      </c>
      <c r="JD17" s="83">
        <v>380.79774710053181</v>
      </c>
      <c r="JE17" s="83">
        <v>376.11207857452087</v>
      </c>
      <c r="JF17" s="83">
        <v>388.32167295901712</v>
      </c>
      <c r="JG17" s="83">
        <v>348.6868276900538</v>
      </c>
      <c r="JH17" s="83">
        <v>327.49013304081018</v>
      </c>
      <c r="JI17" s="83">
        <v>342.40251848068442</v>
      </c>
      <c r="JJ17" s="83">
        <v>333.65293156168633</v>
      </c>
      <c r="JK17" s="83">
        <v>328.3147440457858</v>
      </c>
      <c r="JL17" s="83">
        <v>292.93048399606079</v>
      </c>
      <c r="JM17" s="83">
        <v>331.11659765275124</v>
      </c>
      <c r="JN17" s="83">
        <v>300.92586994781243</v>
      </c>
      <c r="JO17" s="201"/>
    </row>
    <row r="18" spans="1:275" s="199" customFormat="1" ht="15" customHeight="1" x14ac:dyDescent="0.25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83">
        <v>175.49965211885379</v>
      </c>
      <c r="JM18" s="83">
        <v>187.48960911766517</v>
      </c>
      <c r="JN18" s="83">
        <v>177.63581264304028</v>
      </c>
      <c r="JO18" s="201"/>
    </row>
    <row r="19" spans="1:275" s="199" customFormat="1" ht="15" customHeight="1" x14ac:dyDescent="0.25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502.8631363944703</v>
      </c>
      <c r="JB19" s="83">
        <v>527.30408838467827</v>
      </c>
      <c r="JC19" s="83">
        <v>548.56316064619307</v>
      </c>
      <c r="JD19" s="83">
        <v>575.51386938739165</v>
      </c>
      <c r="JE19" s="83">
        <v>523.7569983795122</v>
      </c>
      <c r="JF19" s="83">
        <v>518.66351457830228</v>
      </c>
      <c r="JG19" s="83">
        <v>495.67040277004821</v>
      </c>
      <c r="JH19" s="83">
        <v>288.26547982672105</v>
      </c>
      <c r="JI19" s="83">
        <v>209.7415527151652</v>
      </c>
      <c r="JJ19" s="83">
        <v>205.73702078187955</v>
      </c>
      <c r="JK19" s="83">
        <v>200.32340883113403</v>
      </c>
      <c r="JL19" s="83">
        <v>186.2222451391192</v>
      </c>
      <c r="JM19" s="83">
        <v>190.09347041683608</v>
      </c>
      <c r="JN19" s="83">
        <v>194.0891439078485</v>
      </c>
      <c r="JO19" s="201"/>
    </row>
    <row r="20" spans="1:275" s="199" customFormat="1" ht="15" customHeight="1" x14ac:dyDescent="0.25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221.10781060957535</v>
      </c>
      <c r="JB20" s="83">
        <v>223.61723971660118</v>
      </c>
      <c r="JC20" s="83">
        <v>218.88806861216383</v>
      </c>
      <c r="JD20" s="83">
        <v>223.94788827116363</v>
      </c>
      <c r="JE20" s="83">
        <v>224.70365103114739</v>
      </c>
      <c r="JF20" s="83">
        <v>228.81959968539107</v>
      </c>
      <c r="JG20" s="83">
        <v>221.88212804475418</v>
      </c>
      <c r="JH20" s="83">
        <v>215.63018180968058</v>
      </c>
      <c r="JI20" s="83">
        <v>217.23420094802478</v>
      </c>
      <c r="JJ20" s="83">
        <v>210.90316558806671</v>
      </c>
      <c r="JK20" s="83">
        <v>207.93309549341816</v>
      </c>
      <c r="JL20" s="83">
        <v>198.39173645291649</v>
      </c>
      <c r="JM20" s="83">
        <v>210.30600476853192</v>
      </c>
      <c r="JN20" s="83">
        <v>203.29924197634816</v>
      </c>
      <c r="JO20" s="201"/>
    </row>
    <row r="21" spans="1:275" s="199" customFormat="1" ht="15" customHeight="1" x14ac:dyDescent="0.25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328.68136535590713</v>
      </c>
      <c r="JB21" s="83">
        <v>331.21227291622739</v>
      </c>
      <c r="JC21" s="83">
        <v>325.64377638718514</v>
      </c>
      <c r="JD21" s="83">
        <v>330.64302781816627</v>
      </c>
      <c r="JE21" s="83">
        <v>330.92070030587104</v>
      </c>
      <c r="JF21" s="83">
        <v>336.00260522102457</v>
      </c>
      <c r="JG21" s="83">
        <v>327.77477250906486</v>
      </c>
      <c r="JH21" s="83">
        <v>318.53734021596188</v>
      </c>
      <c r="JI21" s="83">
        <v>321.9357369946195</v>
      </c>
      <c r="JJ21" s="83">
        <v>314.11235728299209</v>
      </c>
      <c r="JK21" s="83">
        <v>310.73518221257649</v>
      </c>
      <c r="JL21" s="83">
        <v>297.50952685372016</v>
      </c>
      <c r="JM21" s="83">
        <v>314.1794583168811</v>
      </c>
      <c r="JN21" s="83">
        <v>305.91822798422663</v>
      </c>
      <c r="JO21" s="201"/>
    </row>
    <row r="22" spans="1:275" s="199" customFormat="1" ht="15" customHeight="1" x14ac:dyDescent="0.25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289.04857894694828</v>
      </c>
      <c r="JB22" s="83">
        <v>294.86682926472633</v>
      </c>
      <c r="JC22" s="83">
        <v>288.11495581949902</v>
      </c>
      <c r="JD22" s="83">
        <v>298.35648012236015</v>
      </c>
      <c r="JE22" s="83">
        <v>298.54626099510227</v>
      </c>
      <c r="JF22" s="83">
        <v>306.63167598314374</v>
      </c>
      <c r="JG22" s="83">
        <v>295.13030299665201</v>
      </c>
      <c r="JH22" s="83">
        <v>286.74702529748379</v>
      </c>
      <c r="JI22" s="83">
        <v>292.56256999459617</v>
      </c>
      <c r="JJ22" s="83">
        <v>285.62902569671132</v>
      </c>
      <c r="JK22" s="83">
        <v>280.93282375353908</v>
      </c>
      <c r="JL22" s="83">
        <v>265.22203978769613</v>
      </c>
      <c r="JM22" s="83">
        <v>285.45477265805755</v>
      </c>
      <c r="JN22" s="83">
        <v>277.56559084794401</v>
      </c>
      <c r="JO22" s="201"/>
    </row>
    <row r="23" spans="1:275" s="199" customFormat="1" ht="15" customHeight="1" x14ac:dyDescent="0.25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207.95776081273033</v>
      </c>
      <c r="JB23" s="83">
        <v>208.96421127412705</v>
      </c>
      <c r="JC23" s="83">
        <v>206.19038924416779</v>
      </c>
      <c r="JD23" s="83">
        <v>208.05117333581606</v>
      </c>
      <c r="JE23" s="83">
        <v>208.28802254656819</v>
      </c>
      <c r="JF23" s="83">
        <v>210.27265374342625</v>
      </c>
      <c r="JG23" s="83">
        <v>206.38846333113983</v>
      </c>
      <c r="JH23" s="83">
        <v>201.39127457014143</v>
      </c>
      <c r="JI23" s="83">
        <v>201.43852130026514</v>
      </c>
      <c r="JJ23" s="83">
        <v>197.35650458067295</v>
      </c>
      <c r="JK23" s="83">
        <v>195.4410070650093</v>
      </c>
      <c r="JL23" s="83">
        <v>189.3355223809954</v>
      </c>
      <c r="JM23" s="83">
        <v>196.41849965101784</v>
      </c>
      <c r="JN23" s="83">
        <v>191.5599570366615</v>
      </c>
      <c r="JO23" s="201"/>
    </row>
    <row r="24" spans="1:275" s="199" customFormat="1" ht="15" customHeight="1" x14ac:dyDescent="0.25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419.05591436458928</v>
      </c>
      <c r="JD24" s="83">
        <v>438.11815624301926</v>
      </c>
      <c r="JE24" s="83">
        <v>432.15046650242755</v>
      </c>
      <c r="JF24" s="83">
        <v>446.50967705278055</v>
      </c>
      <c r="JG24" s="83">
        <v>420.24862212444111</v>
      </c>
      <c r="JH24" s="83">
        <v>401.83528419603988</v>
      </c>
      <c r="JI24" s="83">
        <v>413.47423065006592</v>
      </c>
      <c r="JJ24" s="83">
        <v>401.96293079086752</v>
      </c>
      <c r="JK24" s="83">
        <v>395.6562846583509</v>
      </c>
      <c r="JL24" s="83">
        <v>365.06031959224993</v>
      </c>
      <c r="JM24" s="83">
        <v>402.48675449150539</v>
      </c>
      <c r="JN24" s="83">
        <v>383.77580830861365</v>
      </c>
      <c r="JO24" s="201"/>
    </row>
    <row r="25" spans="1:275" s="199" customFormat="1" ht="15" customHeight="1" x14ac:dyDescent="0.25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235.94835887161116</v>
      </c>
      <c r="JD25" s="83">
        <v>241.09049569469119</v>
      </c>
      <c r="JE25" s="83">
        <v>241.35018854418999</v>
      </c>
      <c r="JF25" s="83">
        <v>245.42627862553405</v>
      </c>
      <c r="JG25" s="83">
        <v>238.9402881738454</v>
      </c>
      <c r="JH25" s="83">
        <v>232.06124897697353</v>
      </c>
      <c r="JI25" s="83">
        <v>235.31419308739794</v>
      </c>
      <c r="JJ25" s="83">
        <v>229.65162583153841</v>
      </c>
      <c r="JK25" s="83">
        <v>226.84772811398707</v>
      </c>
      <c r="JL25" s="83">
        <v>216.05446116451913</v>
      </c>
      <c r="JM25" s="83">
        <v>228.33663534411048</v>
      </c>
      <c r="JN25" s="83">
        <v>222.31973700329922</v>
      </c>
      <c r="JO25" s="201"/>
    </row>
    <row r="26" spans="1:275" s="199" customFormat="1" ht="15" customHeight="1" x14ac:dyDescent="0.25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241.52159923793548</v>
      </c>
      <c r="JD26" s="83">
        <v>250.4378463566471</v>
      </c>
      <c r="JE26" s="83">
        <v>246.52656328010593</v>
      </c>
      <c r="JF26" s="83">
        <v>262.94361523051373</v>
      </c>
      <c r="JG26" s="83">
        <v>254.50416404332555</v>
      </c>
      <c r="JH26" s="83">
        <v>228.46270893545716</v>
      </c>
      <c r="JI26" s="83">
        <v>238.59882356318343</v>
      </c>
      <c r="JJ26" s="83">
        <v>225.75600829219707</v>
      </c>
      <c r="JK26" s="83">
        <v>218.99223049094908</v>
      </c>
      <c r="JL26" s="83">
        <v>203.52503437684121</v>
      </c>
      <c r="JM26" s="83">
        <v>220.75895449315743</v>
      </c>
      <c r="JN26" s="83">
        <v>206.89040386206656</v>
      </c>
      <c r="JO26" s="201"/>
    </row>
    <row r="27" spans="1:275" s="199" customFormat="1" ht="15" customHeight="1" x14ac:dyDescent="0.25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277.10065027249141</v>
      </c>
      <c r="JD27" s="83">
        <v>276.7516421605265</v>
      </c>
      <c r="JE27" s="83">
        <v>278.09803373284063</v>
      </c>
      <c r="JF27" s="83">
        <v>280.31628996771519</v>
      </c>
      <c r="JG27" s="83">
        <v>275.55054158767018</v>
      </c>
      <c r="JH27" s="83">
        <v>268.07155648265712</v>
      </c>
      <c r="JI27" s="83">
        <v>268.56801577415274</v>
      </c>
      <c r="JJ27" s="83">
        <v>261.08309253204789</v>
      </c>
      <c r="JK27" s="83">
        <v>256.23258330543541</v>
      </c>
      <c r="JL27" s="83">
        <v>246.3278362859414</v>
      </c>
      <c r="JM27" s="83">
        <v>255.4328458718131</v>
      </c>
      <c r="JN27" s="83">
        <v>247.63370319254761</v>
      </c>
      <c r="JO27" s="201"/>
    </row>
    <row r="28" spans="1:275" s="199" customFormat="1" ht="15" customHeight="1" x14ac:dyDescent="0.25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83">
        <v>41.961556998314194</v>
      </c>
      <c r="JM28" s="83">
        <v>42.128926420968057</v>
      </c>
      <c r="JN28" s="83">
        <v>42.940495041264121</v>
      </c>
      <c r="JO28" s="201"/>
    </row>
    <row r="29" spans="1:275" s="199" customFormat="1" ht="15" customHeight="1" x14ac:dyDescent="0.25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83">
        <v>194.11687822720427</v>
      </c>
      <c r="JM29" s="83">
        <v>207.10322094930061</v>
      </c>
      <c r="JN29" s="83">
        <v>196.71402029329832</v>
      </c>
      <c r="JO29" s="201"/>
    </row>
    <row r="30" spans="1:275" s="199" customFormat="1" ht="15" customHeight="1" x14ac:dyDescent="0.25">
      <c r="A30" s="82" t="s">
        <v>154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426.2847867401295</v>
      </c>
      <c r="JB30" s="83">
        <v>430.73540135890187</v>
      </c>
      <c r="JC30" s="83">
        <v>422.52357471249871</v>
      </c>
      <c r="JD30" s="83">
        <v>419.87961916503446</v>
      </c>
      <c r="JE30" s="83">
        <v>414.70036594320447</v>
      </c>
      <c r="JF30" s="83">
        <v>418.60616191603634</v>
      </c>
      <c r="JG30" s="83">
        <v>413.27046398223831</v>
      </c>
      <c r="JH30" s="83">
        <v>395.67217225273367</v>
      </c>
      <c r="JI30" s="83">
        <v>394.18658121759432</v>
      </c>
      <c r="JJ30" s="83">
        <v>381.60680726318805</v>
      </c>
      <c r="JK30" s="83">
        <v>381.9396213931293</v>
      </c>
      <c r="JL30" s="83">
        <v>363.11782795619536</v>
      </c>
      <c r="JM30" s="83">
        <v>370.91433609966458</v>
      </c>
      <c r="JN30" s="83">
        <v>371.91657346663447</v>
      </c>
      <c r="JO30" s="201"/>
    </row>
    <row r="31" spans="1:275" s="199" customFormat="1" ht="15" customHeight="1" x14ac:dyDescent="0.25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189.60461072590419</v>
      </c>
      <c r="JD31" s="83">
        <v>188.52247794722851</v>
      </c>
      <c r="JE31" s="83">
        <v>189.3786248625795</v>
      </c>
      <c r="JF31" s="83">
        <v>188.88225029569617</v>
      </c>
      <c r="JG31" s="83">
        <v>186.17303850782099</v>
      </c>
      <c r="JH31" s="83">
        <v>182.04778343711553</v>
      </c>
      <c r="JI31" s="83">
        <v>179.06086165621844</v>
      </c>
      <c r="JJ31" s="83">
        <v>174.44677717132254</v>
      </c>
      <c r="JK31" s="83">
        <v>172.88334203056218</v>
      </c>
      <c r="JL31" s="83">
        <v>167.63157129190876</v>
      </c>
      <c r="JM31" s="83">
        <v>174.41047278036996</v>
      </c>
      <c r="JN31" s="83">
        <v>168.18143454979008</v>
      </c>
      <c r="JO31" s="201"/>
    </row>
    <row r="32" spans="1:275" s="199" customFormat="1" ht="15" customHeight="1" x14ac:dyDescent="0.25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180.12578403150292</v>
      </c>
      <c r="JB32" s="83">
        <v>179.82167663378442</v>
      </c>
      <c r="JC32" s="83">
        <v>178.66084298947175</v>
      </c>
      <c r="JD32" s="83">
        <v>178.60298866908445</v>
      </c>
      <c r="JE32" s="83">
        <v>179.39000809552471</v>
      </c>
      <c r="JF32" s="83">
        <v>179.93968565202184</v>
      </c>
      <c r="JG32" s="83">
        <v>178.60405880420407</v>
      </c>
      <c r="JH32" s="83">
        <v>175.90851616811923</v>
      </c>
      <c r="JI32" s="83">
        <v>175.71680804432401</v>
      </c>
      <c r="JJ32" s="83">
        <v>173.78322164120289</v>
      </c>
      <c r="JK32" s="83">
        <v>172.46251308670648</v>
      </c>
      <c r="JL32" s="83">
        <v>171.15909937608174</v>
      </c>
      <c r="JM32" s="83">
        <v>173.53364448547151</v>
      </c>
      <c r="JN32" s="83">
        <v>170.23907737480116</v>
      </c>
      <c r="JO32" s="201"/>
    </row>
    <row r="33" spans="1:275" s="199" customFormat="1" ht="15" customHeight="1" x14ac:dyDescent="0.25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257.34759661948937</v>
      </c>
      <c r="JB33" s="83">
        <v>255.82519064873924</v>
      </c>
      <c r="JC33" s="83">
        <v>251.10492876833888</v>
      </c>
      <c r="JD33" s="83">
        <v>251.13457123295134</v>
      </c>
      <c r="JE33" s="83">
        <v>254.01885157667621</v>
      </c>
      <c r="JF33" s="83">
        <v>254.81250867558424</v>
      </c>
      <c r="JG33" s="83">
        <v>250.87692596820185</v>
      </c>
      <c r="JH33" s="83">
        <v>243.55750137565556</v>
      </c>
      <c r="JI33" s="83">
        <v>242.67967248490208</v>
      </c>
      <c r="JJ33" s="83">
        <v>236.0349806169516</v>
      </c>
      <c r="JK33" s="83">
        <v>231.02670876939266</v>
      </c>
      <c r="JL33" s="83">
        <v>225.31684634143502</v>
      </c>
      <c r="JM33" s="83">
        <v>233.17437942158617</v>
      </c>
      <c r="JN33" s="83">
        <v>223.07029964455225</v>
      </c>
      <c r="JO33" s="201"/>
    </row>
    <row r="34" spans="1:275" s="199" customFormat="1" ht="15" customHeight="1" x14ac:dyDescent="0.25">
      <c r="A34" s="82" t="s">
        <v>155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237.85763827138049</v>
      </c>
      <c r="JD34" s="83">
        <v>236.84385777982178</v>
      </c>
      <c r="JE34" s="83">
        <v>235.29965308577204</v>
      </c>
      <c r="JF34" s="83">
        <v>237.89393998161921</v>
      </c>
      <c r="JG34" s="83">
        <v>233.95528958882565</v>
      </c>
      <c r="JH34" s="83">
        <v>229.19012080896059</v>
      </c>
      <c r="JI34" s="83">
        <v>228.73984007106452</v>
      </c>
      <c r="JJ34" s="83">
        <v>222.72785715389281</v>
      </c>
      <c r="JK34" s="83">
        <v>220.86980560657963</v>
      </c>
      <c r="JL34" s="83">
        <v>206.67960957083699</v>
      </c>
      <c r="JM34" s="83">
        <v>216.15999090858912</v>
      </c>
      <c r="JN34" s="83">
        <v>213.38664020534657</v>
      </c>
      <c r="JO34" s="201"/>
    </row>
    <row r="35" spans="1:275" s="199" customFormat="1" ht="15" customHeight="1" x14ac:dyDescent="0.25">
      <c r="A35" s="82" t="s">
        <v>156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222.33219047016172</v>
      </c>
      <c r="JE35" s="83">
        <v>224.4412288469976</v>
      </c>
      <c r="JF35" s="83">
        <v>224.16798380683585</v>
      </c>
      <c r="JG35" s="83">
        <v>221.62467337421043</v>
      </c>
      <c r="JH35" s="83">
        <v>223.37213660043656</v>
      </c>
      <c r="JI35" s="83">
        <v>221.05577482005029</v>
      </c>
      <c r="JJ35" s="83">
        <v>218.86948777844466</v>
      </c>
      <c r="JK35" s="83">
        <v>216.80813203905865</v>
      </c>
      <c r="JL35" s="83">
        <v>211.8126883169783</v>
      </c>
      <c r="JM35" s="83">
        <v>219.74105538065291</v>
      </c>
      <c r="JN35" s="83">
        <v>214.12452652302679</v>
      </c>
      <c r="JO35" s="201"/>
    </row>
    <row r="36" spans="1:275" s="199" customFormat="1" ht="15" customHeight="1" x14ac:dyDescent="0.25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222.92158601345241</v>
      </c>
      <c r="JB36" s="83">
        <v>222.91755844517346</v>
      </c>
      <c r="JC36" s="83">
        <v>220.95174048364208</v>
      </c>
      <c r="JD36" s="83">
        <v>220.02189811088101</v>
      </c>
      <c r="JE36" s="83">
        <v>219.49819599920838</v>
      </c>
      <c r="JF36" s="83">
        <v>220.22924809178801</v>
      </c>
      <c r="JG36" s="83">
        <v>216.60878809972968</v>
      </c>
      <c r="JH36" s="83">
        <v>211.0255145766792</v>
      </c>
      <c r="JI36" s="83">
        <v>208.89155969264931</v>
      </c>
      <c r="JJ36" s="83">
        <v>202.74353267462516</v>
      </c>
      <c r="JK36" s="83">
        <v>201.26648936393346</v>
      </c>
      <c r="JL36" s="83">
        <v>193.57273363742198</v>
      </c>
      <c r="JM36" s="83">
        <v>199.91510253730615</v>
      </c>
      <c r="JN36" s="83">
        <v>195.18253449852378</v>
      </c>
      <c r="JO36" s="201"/>
    </row>
    <row r="37" spans="1:275" s="199" customFormat="1" ht="15" customHeight="1" x14ac:dyDescent="0.25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202.03826334575314</v>
      </c>
      <c r="JB37" s="83">
        <v>201.12344969403509</v>
      </c>
      <c r="JC37" s="83">
        <v>198.39933482065416</v>
      </c>
      <c r="JD37" s="83">
        <v>198.08822598307063</v>
      </c>
      <c r="JE37" s="83">
        <v>199.468169240989</v>
      </c>
      <c r="JF37" s="83">
        <v>199.41391377368768</v>
      </c>
      <c r="JG37" s="83">
        <v>197.08773838909681</v>
      </c>
      <c r="JH37" s="83">
        <v>192.61645260732411</v>
      </c>
      <c r="JI37" s="83">
        <v>190.57629028830689</v>
      </c>
      <c r="JJ37" s="83">
        <v>186.54136388373041</v>
      </c>
      <c r="JK37" s="83">
        <v>184.70402494641365</v>
      </c>
      <c r="JL37" s="83">
        <v>182.00780756668996</v>
      </c>
      <c r="JM37" s="83">
        <v>186.57884800898898</v>
      </c>
      <c r="JN37" s="83">
        <v>180.19505523690501</v>
      </c>
      <c r="JO37" s="201"/>
    </row>
    <row r="38" spans="1:275" s="199" customFormat="1" ht="15" customHeight="1" x14ac:dyDescent="0.25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201"/>
    </row>
    <row r="39" spans="1:275" s="199" customFormat="1" ht="15" customHeight="1" x14ac:dyDescent="0.25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83">
        <v>139.4319327515625</v>
      </c>
      <c r="JM39" s="83">
        <v>158.48182981758319</v>
      </c>
      <c r="JN39" s="83">
        <v>145.22449563471329</v>
      </c>
      <c r="JO39" s="201"/>
    </row>
    <row r="40" spans="1:275" s="199" customFormat="1" ht="15" customHeight="1" x14ac:dyDescent="0.25">
      <c r="A40" s="15" t="s">
        <v>170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201"/>
    </row>
    <row r="41" spans="1:275" ht="15" customHeight="1" x14ac:dyDescent="0.3">
      <c r="A41" s="17" t="s">
        <v>171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200"/>
    </row>
    <row r="42" spans="1:275" ht="15" customHeight="1" thickBot="1" x14ac:dyDescent="0.35">
      <c r="A42" s="16" t="s">
        <v>172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200"/>
    </row>
    <row r="43" spans="1:275" ht="15" customHeight="1" x14ac:dyDescent="0.3">
      <c r="A43" s="15" t="s">
        <v>168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200"/>
    </row>
    <row r="44" spans="1:275" ht="15" customHeight="1" x14ac:dyDescent="0.3">
      <c r="A44" s="15" t="s">
        <v>167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200"/>
    </row>
    <row r="45" spans="1:275" ht="15" customHeight="1" x14ac:dyDescent="0.3">
      <c r="A45" s="15" t="s">
        <v>169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0" customWidth="1"/>
    <col min="2" max="14" width="13.7109375" style="170" customWidth="1"/>
    <col min="15" max="16384" width="11.42578125" style="182" hidden="1"/>
  </cols>
  <sheetData>
    <row r="1" spans="1:14" s="171" customFormat="1" ht="24" customHeight="1" x14ac:dyDescent="0.2">
      <c r="A1" s="224" t="s">
        <v>192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171" customFormat="1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25" t="s">
        <v>18</v>
      </c>
      <c r="J2" s="226"/>
      <c r="K2" s="226"/>
      <c r="L2" s="226"/>
      <c r="M2" s="226"/>
      <c r="N2" s="226"/>
    </row>
    <row r="3" spans="1:14" s="170" customFormat="1" ht="15" customHeight="1" x14ac:dyDescent="0.2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220</v>
      </c>
      <c r="H3" s="87" t="s">
        <v>222</v>
      </c>
      <c r="I3" s="84">
        <v>2018</v>
      </c>
      <c r="J3" s="45">
        <v>2019</v>
      </c>
      <c r="K3" s="45">
        <v>2020</v>
      </c>
      <c r="L3" s="45">
        <v>2021</v>
      </c>
      <c r="M3" s="45" t="s">
        <v>220</v>
      </c>
      <c r="N3" s="176" t="s">
        <v>222</v>
      </c>
    </row>
    <row r="4" spans="1:14" ht="15" customHeight="1" x14ac:dyDescent="0.2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43393.150066330003</v>
      </c>
      <c r="H4" s="88">
        <v>40395.1863792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38242.13785103902</v>
      </c>
      <c r="N4" s="205">
        <v>35603.760495909999</v>
      </c>
    </row>
    <row r="5" spans="1:14" ht="15" customHeight="1" x14ac:dyDescent="0.2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9681.8599780000004</v>
      </c>
      <c r="H6" s="89">
        <v>9687.8733609999999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8521.9812582813793</v>
      </c>
      <c r="N6" s="102">
        <v>8523.5246110000007</v>
      </c>
    </row>
    <row r="7" spans="1:14" ht="15" customHeight="1" x14ac:dyDescent="0.2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28707.76872452</v>
      </c>
      <c r="H7" s="89">
        <v>28844.11871821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17774.035913106378</v>
      </c>
      <c r="N7" s="102">
        <v>17735.15500096</v>
      </c>
    </row>
    <row r="8" spans="1:14" ht="15" customHeight="1" x14ac:dyDescent="0.2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418.33052980000002</v>
      </c>
      <c r="H8" s="89">
        <v>421.27119993999997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418.33052981999998</v>
      </c>
      <c r="N8" s="102">
        <v>421.27119993000002</v>
      </c>
    </row>
    <row r="9" spans="1:14" ht="15" customHeight="1" x14ac:dyDescent="0.2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19601.867666210001</v>
      </c>
      <c r="H9" s="89">
        <v>17754.669971709998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18008.631799876282</v>
      </c>
      <c r="N9" s="102">
        <v>16579.924181940001</v>
      </c>
    </row>
    <row r="10" spans="1:14" ht="15" customHeight="1" x14ac:dyDescent="0.2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6647.7815502800004</v>
      </c>
      <c r="H10" s="89">
        <v>6596.0868425299996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5586.72024203</v>
      </c>
      <c r="N10" s="102">
        <v>5554.03129601</v>
      </c>
    </row>
    <row r="11" spans="1:14" ht="15" customHeight="1" x14ac:dyDescent="0.2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377587.27889357001</v>
      </c>
      <c r="H11" s="89">
        <v>360286.66890198999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305579.07464448409</v>
      </c>
      <c r="N11" s="102">
        <v>292041.74412520899</v>
      </c>
    </row>
    <row r="12" spans="1:14" ht="15" customHeight="1" x14ac:dyDescent="0.2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610.67984469999999</v>
      </c>
      <c r="H12" s="89">
        <v>595.78245340000001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610.67984469999999</v>
      </c>
      <c r="N12" s="102">
        <v>595.78245340000001</v>
      </c>
    </row>
    <row r="13" spans="1:14" ht="15" customHeight="1" x14ac:dyDescent="0.2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2546.456471</v>
      </c>
      <c r="H13" s="89">
        <v>2402.9509090000001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2546.456471</v>
      </c>
      <c r="N13" s="102">
        <v>2402.9509090000001</v>
      </c>
    </row>
    <row r="14" spans="1:14" ht="15" customHeight="1" x14ac:dyDescent="0.2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1254.4763239399999</v>
      </c>
      <c r="H14" s="89">
        <v>1224.4951778899999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1206.7151442444965</v>
      </c>
      <c r="N14" s="102">
        <v>1196.0929821300001</v>
      </c>
    </row>
    <row r="15" spans="1:14" ht="15" customHeight="1" x14ac:dyDescent="0.2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450.39869396548306</v>
      </c>
      <c r="H15" s="89">
        <v>448.11124997540003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450.39869354788425</v>
      </c>
      <c r="N15" s="102">
        <v>448.111251199707</v>
      </c>
    </row>
    <row r="16" spans="1:14" ht="15" customHeight="1" x14ac:dyDescent="0.2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22717.103499320001</v>
      </c>
      <c r="H17" s="89">
        <v>21480.537586120001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19717.582559828326</v>
      </c>
      <c r="N17" s="102">
        <v>18813.8785021</v>
      </c>
    </row>
    <row r="18" spans="1:14" ht="15" customHeight="1" x14ac:dyDescent="0.2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2219.9995829999998</v>
      </c>
      <c r="H18" s="89">
        <v>2017.4159950000001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2218.9318269599999</v>
      </c>
      <c r="N18" s="102">
        <v>2016.4241295700001</v>
      </c>
    </row>
    <row r="19" spans="1:14" ht="15" customHeight="1" x14ac:dyDescent="0.2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293.84280339999998</v>
      </c>
      <c r="H19" s="89">
        <v>273.4222274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293.84280336</v>
      </c>
      <c r="N19" s="102">
        <v>273.42222736000002</v>
      </c>
    </row>
    <row r="20" spans="1:14" ht="15" customHeight="1" x14ac:dyDescent="0.2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91.628215400000002</v>
      </c>
      <c r="H20" s="89">
        <v>93.554194129999999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91.628215400000002</v>
      </c>
      <c r="N20" s="102">
        <v>93.554194129999999</v>
      </c>
    </row>
    <row r="21" spans="1:14" ht="15" customHeight="1" x14ac:dyDescent="0.2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26919.122687499999</v>
      </c>
      <c r="H21" s="89">
        <v>25605.2056877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26220.381356541817</v>
      </c>
      <c r="N21" s="102">
        <v>24928.77104086</v>
      </c>
    </row>
    <row r="22" spans="1:14" ht="15" customHeight="1" x14ac:dyDescent="0.2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499748.59546460537</v>
      </c>
      <c r="H22" s="88">
        <f>SUM(H5:H21)</f>
        <v>477732.16447599547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409245.3913031806</v>
      </c>
      <c r="N22" s="205">
        <f>SUM(N5:N21)</f>
        <v>391624.6381047988</v>
      </c>
    </row>
    <row r="23" spans="1:14" ht="15" customHeight="1" x14ac:dyDescent="0.2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50869.872727850001</v>
      </c>
      <c r="H23" s="89">
        <v>50534.24634256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45973.070459157578</v>
      </c>
      <c r="N23" s="102">
        <v>45602.312968689999</v>
      </c>
    </row>
    <row r="24" spans="1:14" ht="15" customHeight="1" x14ac:dyDescent="0.2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49417.569706189999</v>
      </c>
      <c r="H24" s="89">
        <v>47693.137852530002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31507.386494727489</v>
      </c>
      <c r="N24" s="102">
        <v>30402.738037899999</v>
      </c>
    </row>
    <row r="25" spans="1:14" ht="15" customHeight="1" x14ac:dyDescent="0.2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101342.6231921</v>
      </c>
      <c r="H25" s="89">
        <v>104421.22927517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92229.197563924798</v>
      </c>
      <c r="N25" s="102">
        <v>90261.264833819994</v>
      </c>
    </row>
    <row r="26" spans="1:14" ht="15" customHeight="1" x14ac:dyDescent="0.2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113.59969479999999</v>
      </c>
      <c r="H26" s="89">
        <v>107.2913447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113.59969479999999</v>
      </c>
      <c r="N26" s="102">
        <v>107.2913447</v>
      </c>
    </row>
    <row r="27" spans="1:14" ht="15" customHeight="1" x14ac:dyDescent="0.2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201743.66532094</v>
      </c>
      <c r="H27" s="88">
        <f>SUM(H23:H26)</f>
        <v>202755.90481496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169823.25421260987</v>
      </c>
      <c r="N27" s="205">
        <f>SUM(N23:N26)</f>
        <v>166373.60718511001</v>
      </c>
    </row>
    <row r="28" spans="1:14" ht="15" customHeight="1" x14ac:dyDescent="0.2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38496.89347799636</v>
      </c>
      <c r="H28" s="89">
        <v>36448.407444411758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30331.108409840344</v>
      </c>
      <c r="N28" s="102">
        <v>28450.550516694871</v>
      </c>
    </row>
    <row r="29" spans="1:14" ht="15" customHeight="1" x14ac:dyDescent="0.2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37238.222038133514</v>
      </c>
      <c r="H29" s="89">
        <v>36331.758577604407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30042.080220909542</v>
      </c>
      <c r="N29" s="102">
        <v>29339.488755451701</v>
      </c>
    </row>
    <row r="30" spans="1:14" ht="15" customHeight="1" x14ac:dyDescent="0.2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48711.78438799049</v>
      </c>
      <c r="H30" s="89">
        <v>48511.038770140083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35173.967082788171</v>
      </c>
      <c r="N30" s="102">
        <v>35151.18256002554</v>
      </c>
    </row>
    <row r="31" spans="1:14" ht="15" customHeight="1" x14ac:dyDescent="0.2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62756.056379759997</v>
      </c>
      <c r="H31" s="89">
        <v>61149.716857550004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57895.48358470844</v>
      </c>
      <c r="N31" s="102">
        <v>56425.338538470001</v>
      </c>
    </row>
    <row r="32" spans="1:14" ht="15" customHeight="1" x14ac:dyDescent="0.2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7935.4318880299998</v>
      </c>
      <c r="H32" s="89">
        <v>7698.0402158899997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6306.6349710100003</v>
      </c>
      <c r="N32" s="102">
        <v>6106.8208774000004</v>
      </c>
    </row>
    <row r="33" spans="1:14" ht="15" customHeight="1" x14ac:dyDescent="0.2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14125.201942490001</v>
      </c>
      <c r="H33" s="89">
        <v>13739.44994043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12371.21600898</v>
      </c>
      <c r="N33" s="102">
        <v>12013.329358950001</v>
      </c>
    </row>
    <row r="34" spans="1:14" ht="15" customHeight="1" x14ac:dyDescent="0.2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209263.59011440037</v>
      </c>
      <c r="H34" s="88">
        <f>SUM(H28:H33)</f>
        <v>203878.41180602627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172120.49027823651</v>
      </c>
      <c r="N34" s="205">
        <f>SUM(N28:N33)</f>
        <v>167486.7106069921</v>
      </c>
    </row>
    <row r="35" spans="1:14" ht="15" customHeight="1" x14ac:dyDescent="0.2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11556.03294909</v>
      </c>
      <c r="H36" s="88">
        <v>10562.956807279999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11556.0329487</v>
      </c>
      <c r="N36" s="205">
        <v>10562.95680706</v>
      </c>
    </row>
    <row r="37" spans="1:14" ht="15" customHeight="1" x14ac:dyDescent="0.2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111258.83897368886</v>
      </c>
      <c r="H37" s="89">
        <v>107360.6187106171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103220.66618768676</v>
      </c>
      <c r="N37" s="102">
        <v>99563.915287025302</v>
      </c>
    </row>
    <row r="38" spans="1:14" ht="15" customHeight="1" x14ac:dyDescent="0.2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33205.423023000003</v>
      </c>
      <c r="H38" s="89">
        <v>32100.573222499999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25396.257571104579</v>
      </c>
      <c r="N38" s="102">
        <v>24753.353191040002</v>
      </c>
    </row>
    <row r="39" spans="1:14" ht="15" customHeight="1" x14ac:dyDescent="0.2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33417.945342079998</v>
      </c>
      <c r="H39" s="89">
        <v>32784.478086809999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33417.945342662875</v>
      </c>
      <c r="N39" s="102">
        <v>32784.478086889998</v>
      </c>
    </row>
    <row r="40" spans="1:14" ht="15" customHeight="1" x14ac:dyDescent="0.2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45269.864783279998</v>
      </c>
      <c r="H40" s="89">
        <v>44169.127574459999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45269.864783036603</v>
      </c>
      <c r="N40" s="102">
        <v>44169.127573559999</v>
      </c>
    </row>
    <row r="41" spans="1:14" ht="15" customHeight="1" x14ac:dyDescent="0.2">
      <c r="A41" s="91" t="s">
        <v>161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223152.07212204888</v>
      </c>
      <c r="H41" s="88">
        <f>SUM(H37:H40)</f>
        <v>216414.79759438711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207304.73388449082</v>
      </c>
      <c r="N41" s="205">
        <f>SUM(N37:N40)</f>
        <v>201270.8741385153</v>
      </c>
    </row>
    <row r="42" spans="1:14" ht="15" customHeight="1" x14ac:dyDescent="0.2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41611.212156059999</v>
      </c>
      <c r="H42" s="88">
        <v>39599.261699260001</v>
      </c>
      <c r="I42" s="85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41611.21215795954</v>
      </c>
      <c r="N42" s="205">
        <v>39599.261699019997</v>
      </c>
    </row>
    <row r="43" spans="1:14" ht="15" customHeight="1" x14ac:dyDescent="0.2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1696.916510729</v>
      </c>
      <c r="H43" s="88">
        <v>1779.0680995539999</v>
      </c>
      <c r="I43" s="85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1696.9165105294524</v>
      </c>
      <c r="N43" s="205">
        <v>1779.0680997544</v>
      </c>
    </row>
    <row r="44" spans="1:14" ht="15" customHeight="1" x14ac:dyDescent="0.2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21350.672979800001</v>
      </c>
      <c r="H44" s="88">
        <v>19834.874509000001</v>
      </c>
      <c r="I44" s="85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21120.911968690001</v>
      </c>
      <c r="N44" s="205">
        <v>19614.571459399998</v>
      </c>
    </row>
    <row r="45" spans="1:14" ht="15" customHeight="1" x14ac:dyDescent="0.2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0</v>
      </c>
      <c r="H45" s="88">
        <v>0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0</v>
      </c>
      <c r="N45" s="205">
        <v>0</v>
      </c>
    </row>
    <row r="46" spans="1:14" ht="15" customHeight="1" x14ac:dyDescent="0.2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1253515.9076840035</v>
      </c>
      <c r="H46" s="144">
        <f>H4+H22+H27+H34+H35+H36+H41+H42+H43+H44+H45</f>
        <v>1212952.6261856628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1072721.0811154358</v>
      </c>
      <c r="N46" s="141">
        <f>N4+N22+N27+N34+N35+N36+N41+N42+N43+N44+N45</f>
        <v>1033915.4485965607</v>
      </c>
    </row>
    <row r="47" spans="1:14" ht="15" customHeight="1" thickBot="1" x14ac:dyDescent="0.25">
      <c r="A47" s="58" t="s">
        <v>214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">
      <c r="A48" s="227" t="s">
        <v>61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9"/>
    </row>
  </sheetData>
  <mergeCells count="4">
    <mergeCell ref="A1:N1"/>
    <mergeCell ref="I2:N2"/>
    <mergeCell ref="A48:N48"/>
    <mergeCell ref="B2:H2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07" customWidth="1"/>
    <col min="2" max="15" width="13.7109375" style="207" customWidth="1"/>
    <col min="16" max="16384" width="11.42578125" style="182" hidden="1"/>
  </cols>
  <sheetData>
    <row r="1" spans="1:15" s="171" customFormat="1" ht="24" customHeight="1" x14ac:dyDescent="0.2">
      <c r="A1" s="235" t="s">
        <v>191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s="171" customFormat="1" ht="24" customHeight="1" x14ac:dyDescent="0.2">
      <c r="A2" s="140"/>
      <c r="B2" s="230" t="s">
        <v>62</v>
      </c>
      <c r="C2" s="231"/>
      <c r="D2" s="231"/>
      <c r="E2" s="231"/>
      <c r="F2" s="231"/>
      <c r="G2" s="231"/>
      <c r="H2" s="231"/>
      <c r="I2" s="232"/>
      <c r="J2" s="233" t="s">
        <v>63</v>
      </c>
      <c r="K2" s="234"/>
      <c r="L2" s="234"/>
      <c r="M2" s="234"/>
      <c r="N2" s="234"/>
      <c r="O2" s="234"/>
    </row>
    <row r="3" spans="1:15" s="170" customFormat="1" ht="15" customHeight="1" x14ac:dyDescent="0.2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220</v>
      </c>
      <c r="H3" s="45" t="s">
        <v>222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220</v>
      </c>
      <c r="N3" s="45" t="s">
        <v>222</v>
      </c>
      <c r="O3" s="176" t="s">
        <v>65</v>
      </c>
    </row>
    <row r="4" spans="1:15" ht="15" customHeight="1" x14ac:dyDescent="0.2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168.68575765</v>
      </c>
      <c r="H4" s="48">
        <v>-177.90233635000001</v>
      </c>
      <c r="I4" s="88">
        <v>2462.72276556</v>
      </c>
      <c r="J4" s="98">
        <v>-2991.9307073300001</v>
      </c>
      <c r="K4" s="48">
        <v>4049.5816315799998</v>
      </c>
      <c r="L4" s="48">
        <v>4088.5568627120001</v>
      </c>
      <c r="M4" s="48">
        <v>40.381933510000003</v>
      </c>
      <c r="N4" s="48">
        <v>-156.41182162000001</v>
      </c>
      <c r="O4" s="204">
        <v>1828.5895536400001</v>
      </c>
    </row>
    <row r="5" spans="1:15" ht="15" customHeight="1" x14ac:dyDescent="0.2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0.74561999999999995</v>
      </c>
      <c r="H6" s="50">
        <v>-0.51063999999999998</v>
      </c>
      <c r="I6" s="89">
        <v>2030.8180299999999</v>
      </c>
      <c r="J6" s="86">
        <v>3123.4104017999998</v>
      </c>
      <c r="K6" s="50">
        <v>5.5763824</v>
      </c>
      <c r="L6" s="50">
        <v>1639.7464749999999</v>
      </c>
      <c r="M6" s="50">
        <v>0.74561999999999995</v>
      </c>
      <c r="N6" s="50">
        <v>-0.51064005000000001</v>
      </c>
      <c r="O6" s="102">
        <v>1865.8857057499999</v>
      </c>
    </row>
    <row r="7" spans="1:15" ht="15" customHeight="1" x14ac:dyDescent="0.2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637.42137246000004</v>
      </c>
      <c r="H7" s="50">
        <v>-288.97955866000001</v>
      </c>
      <c r="I7" s="89">
        <v>-91.515606469999994</v>
      </c>
      <c r="J7" s="86">
        <v>-5201.9983961770004</v>
      </c>
      <c r="K7" s="50">
        <v>-777.46998861199995</v>
      </c>
      <c r="L7" s="50">
        <v>1510.17009218</v>
      </c>
      <c r="M7" s="50">
        <v>-64.971490059999994</v>
      </c>
      <c r="N7" s="50">
        <v>-179.98321565000001</v>
      </c>
      <c r="O7" s="102">
        <v>-1336.40470744</v>
      </c>
    </row>
    <row r="8" spans="1:15" ht="15" customHeight="1" x14ac:dyDescent="0.2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-1.8985700000000001</v>
      </c>
      <c r="H8" s="50">
        <v>-14.3776005</v>
      </c>
      <c r="I8" s="89">
        <v>-119.05215262</v>
      </c>
      <c r="J8" s="86">
        <v>-108.50283457</v>
      </c>
      <c r="K8" s="50">
        <v>-67.275870170000005</v>
      </c>
      <c r="L8" s="50">
        <v>-8.2433689599999997</v>
      </c>
      <c r="M8" s="50">
        <v>-1.8985700000000001</v>
      </c>
      <c r="N8" s="50">
        <v>-14.3776005</v>
      </c>
      <c r="O8" s="102">
        <v>-119.05215262</v>
      </c>
    </row>
    <row r="9" spans="1:15" ht="15" customHeight="1" x14ac:dyDescent="0.2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-78.539155930000007</v>
      </c>
      <c r="H9" s="50">
        <v>-521.79886456999998</v>
      </c>
      <c r="I9" s="89">
        <v>-1236.1342927400001</v>
      </c>
      <c r="J9" s="86">
        <v>-5123.2131632945229</v>
      </c>
      <c r="K9" s="50">
        <v>-1857.8801399399999</v>
      </c>
      <c r="L9" s="50">
        <v>1107.39605835</v>
      </c>
      <c r="M9" s="50">
        <v>-74.727051059999994</v>
      </c>
      <c r="N9" s="50">
        <v>-219.46137931999999</v>
      </c>
      <c r="O9" s="102">
        <v>-929.46206457000005</v>
      </c>
    </row>
    <row r="10" spans="1:15" ht="15" customHeight="1" x14ac:dyDescent="0.2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-21.119518509999999</v>
      </c>
      <c r="H10" s="50">
        <v>-75.579016089999996</v>
      </c>
      <c r="I10" s="89">
        <v>-113.03352934</v>
      </c>
      <c r="J10" s="86">
        <v>-1682.0646760699999</v>
      </c>
      <c r="K10" s="50">
        <v>-921.44919158000005</v>
      </c>
      <c r="L10" s="50">
        <v>605.15428498999995</v>
      </c>
      <c r="M10" s="50">
        <v>-27.66485965</v>
      </c>
      <c r="N10" s="50">
        <v>-52.483035219999998</v>
      </c>
      <c r="O10" s="102">
        <v>-237.35457568000001</v>
      </c>
    </row>
    <row r="11" spans="1:15" ht="15" customHeight="1" x14ac:dyDescent="0.2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-2719.1358705399998</v>
      </c>
      <c r="H11" s="50">
        <v>-4876.7146044199999</v>
      </c>
      <c r="I11" s="89">
        <v>9535.7445071700004</v>
      </c>
      <c r="J11" s="86">
        <v>12772.804127334701</v>
      </c>
      <c r="K11" s="50">
        <v>25617.353211846999</v>
      </c>
      <c r="L11" s="50">
        <v>21812.187092543001</v>
      </c>
      <c r="M11" s="50">
        <v>-1563.47873811</v>
      </c>
      <c r="N11" s="50">
        <v>-2461.6430864600002</v>
      </c>
      <c r="O11" s="102">
        <v>12072.063209280001</v>
      </c>
    </row>
    <row r="12" spans="1:15" ht="15" customHeight="1" x14ac:dyDescent="0.2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-2.6378750000000002</v>
      </c>
      <c r="H12" s="50">
        <v>-5.8936549999999999</v>
      </c>
      <c r="I12" s="89">
        <v>-26.172533290000001</v>
      </c>
      <c r="J12" s="86">
        <v>46.45014647</v>
      </c>
      <c r="K12" s="50">
        <v>3.5556238200000001</v>
      </c>
      <c r="L12" s="50">
        <v>-61.781408820000003</v>
      </c>
      <c r="M12" s="50">
        <v>-2.6378750000000002</v>
      </c>
      <c r="N12" s="50">
        <v>-5.8936549999999999</v>
      </c>
      <c r="O12" s="102">
        <v>-26.172533290000001</v>
      </c>
    </row>
    <row r="13" spans="1:15" ht="15" customHeight="1" x14ac:dyDescent="0.2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-3.0484</v>
      </c>
      <c r="H13" s="50">
        <v>-27.770130000000002</v>
      </c>
      <c r="I13" s="89">
        <v>-9.2579861000000001</v>
      </c>
      <c r="J13" s="86">
        <v>45.627485999999998</v>
      </c>
      <c r="K13" s="50">
        <v>463.74367625999997</v>
      </c>
      <c r="L13" s="50">
        <v>191.29590580000001</v>
      </c>
      <c r="M13" s="50">
        <v>-3.0484</v>
      </c>
      <c r="N13" s="50">
        <v>-27.770130000000002</v>
      </c>
      <c r="O13" s="102">
        <v>-9.2579861000000001</v>
      </c>
    </row>
    <row r="14" spans="1:15" ht="15" customHeight="1" x14ac:dyDescent="0.2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-5.3293086000000001</v>
      </c>
      <c r="H14" s="50">
        <v>-24.298634360000001</v>
      </c>
      <c r="I14" s="89">
        <v>-174.09395993999999</v>
      </c>
      <c r="J14" s="86">
        <v>-420.74717136999999</v>
      </c>
      <c r="K14" s="50">
        <v>-950.6847219</v>
      </c>
      <c r="L14" s="50">
        <v>-110.40411526</v>
      </c>
      <c r="M14" s="50">
        <v>-5.3293086000000001</v>
      </c>
      <c r="N14" s="50">
        <v>-5.4547965999999999</v>
      </c>
      <c r="O14" s="102">
        <v>-163.11627668</v>
      </c>
    </row>
    <row r="15" spans="1:15" ht="15" customHeight="1" x14ac:dyDescent="0.2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-7.9913999999999996</v>
      </c>
      <c r="H15" s="50">
        <v>-3.4800154000000001</v>
      </c>
      <c r="I15" s="89">
        <v>-27.870360089999998</v>
      </c>
      <c r="J15" s="86">
        <v>-131.17742354000001</v>
      </c>
      <c r="K15" s="50">
        <v>1.0785479537974401</v>
      </c>
      <c r="L15" s="50">
        <v>92.041205826246113</v>
      </c>
      <c r="M15" s="50">
        <v>-7.9913999999999996</v>
      </c>
      <c r="N15" s="50">
        <v>-3.4800154000000001</v>
      </c>
      <c r="O15" s="102">
        <v>-27.870360089999998</v>
      </c>
    </row>
    <row r="16" spans="1:15" ht="15" customHeight="1" x14ac:dyDescent="0.2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14.46615869</v>
      </c>
      <c r="H17" s="50">
        <v>-566.68128806000004</v>
      </c>
      <c r="I17" s="89">
        <v>-501.80592727999999</v>
      </c>
      <c r="J17" s="86">
        <v>1863.3150527989999</v>
      </c>
      <c r="K17" s="50">
        <v>-671.31941386000005</v>
      </c>
      <c r="L17" s="50">
        <v>-2954.0544252899999</v>
      </c>
      <c r="M17" s="50">
        <v>5.5396087899999999</v>
      </c>
      <c r="N17" s="50">
        <v>-316.86707200000001</v>
      </c>
      <c r="O17" s="102">
        <v>-260.43882660000003</v>
      </c>
    </row>
    <row r="18" spans="1:15" ht="15" customHeight="1" x14ac:dyDescent="0.2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22.830909340000002</v>
      </c>
      <c r="H18" s="50">
        <v>1.29075286</v>
      </c>
      <c r="I18" s="89">
        <v>212.92758123999999</v>
      </c>
      <c r="J18" s="86">
        <v>-65.688817839999999</v>
      </c>
      <c r="K18" s="50">
        <v>315.13916125999998</v>
      </c>
      <c r="L18" s="50">
        <v>878.89116897600002</v>
      </c>
      <c r="M18" s="50">
        <v>22.830909380000001</v>
      </c>
      <c r="N18" s="50">
        <v>1.2907518</v>
      </c>
      <c r="O18" s="102">
        <v>212.92758022000001</v>
      </c>
    </row>
    <row r="19" spans="1:15" ht="15" customHeight="1" x14ac:dyDescent="0.2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-1.38898137</v>
      </c>
      <c r="H19" s="50">
        <v>-5.1922527299999999</v>
      </c>
      <c r="I19" s="89">
        <v>-9.1201402100000006</v>
      </c>
      <c r="J19" s="86">
        <v>-236.1876833</v>
      </c>
      <c r="K19" s="50">
        <v>-29.290829509999998</v>
      </c>
      <c r="L19" s="50">
        <v>-15.557326890000001</v>
      </c>
      <c r="M19" s="50">
        <v>-1.38898137</v>
      </c>
      <c r="N19" s="50">
        <v>-5.1922527299999999</v>
      </c>
      <c r="O19" s="102">
        <v>-9.1201402100000006</v>
      </c>
    </row>
    <row r="20" spans="1:15" ht="15" customHeight="1" x14ac:dyDescent="0.2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36.347454560000003</v>
      </c>
      <c r="H21" s="50">
        <v>-34.127204399999997</v>
      </c>
      <c r="I21" s="89">
        <v>1016.98974889</v>
      </c>
      <c r="J21" s="86">
        <v>4295.4232451400003</v>
      </c>
      <c r="K21" s="50">
        <v>1221.294907122</v>
      </c>
      <c r="L21" s="50">
        <v>1508.00048857</v>
      </c>
      <c r="M21" s="50">
        <v>5.0817052</v>
      </c>
      <c r="N21" s="50">
        <v>-34.292571680000002</v>
      </c>
      <c r="O21" s="102">
        <v>815.88744613999995</v>
      </c>
    </row>
    <row r="22" spans="1:15" ht="15" customHeight="1" x14ac:dyDescent="0.2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-2129.2775648999991</v>
      </c>
      <c r="H22" s="52">
        <f>SUM(H5:H21)</f>
        <v>-6444.1127113299999</v>
      </c>
      <c r="I22" s="88">
        <f>SUM(I5:I21)</f>
        <v>10317.187725409998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-1718.9388304799998</v>
      </c>
      <c r="N22" s="52">
        <f>SUM(N5:N21)</f>
        <v>-3326.1186988099994</v>
      </c>
      <c r="O22" s="205">
        <f>SUM(O5:O21)</f>
        <v>11677.2786643</v>
      </c>
    </row>
    <row r="23" spans="1:15" ht="15" customHeight="1" x14ac:dyDescent="0.2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1168.7280280499999</v>
      </c>
      <c r="H23" s="50">
        <v>654.52118887999995</v>
      </c>
      <c r="I23" s="89">
        <v>5416.7587278700003</v>
      </c>
      <c r="J23" s="86">
        <v>-4442.1962144400004</v>
      </c>
      <c r="K23" s="50">
        <v>1335.4876494</v>
      </c>
      <c r="L23" s="50">
        <v>459.21928314299998</v>
      </c>
      <c r="M23" s="50">
        <v>200.80659338000009</v>
      </c>
      <c r="N23" s="50">
        <v>518.25655852</v>
      </c>
      <c r="O23" s="102">
        <v>3673.6923228999999</v>
      </c>
    </row>
    <row r="24" spans="1:15" ht="15" customHeight="1" x14ac:dyDescent="0.2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1485.31100167</v>
      </c>
      <c r="H24" s="50">
        <v>432.42962177999999</v>
      </c>
      <c r="I24" s="89">
        <v>4224.0205706899997</v>
      </c>
      <c r="J24" s="86">
        <v>-1092.676594</v>
      </c>
      <c r="K24" s="50">
        <v>-1838.8378811699999</v>
      </c>
      <c r="L24" s="50">
        <v>3210.9109994400001</v>
      </c>
      <c r="M24" s="50">
        <v>980.40188380999996</v>
      </c>
      <c r="N24" s="50">
        <v>267.13887849999998</v>
      </c>
      <c r="O24" s="102">
        <v>3279.7259840800002</v>
      </c>
    </row>
    <row r="25" spans="1:15" ht="15" customHeight="1" x14ac:dyDescent="0.2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495.41895756000002</v>
      </c>
      <c r="H25" s="50">
        <v>6709.6158522899996</v>
      </c>
      <c r="I25" s="89">
        <v>7100.3580233100001</v>
      </c>
      <c r="J25" s="86">
        <v>7210.60370857</v>
      </c>
      <c r="K25" s="50">
        <v>-1123.3854529800001</v>
      </c>
      <c r="L25" s="50">
        <v>1084.64781397</v>
      </c>
      <c r="M25" s="50">
        <v>109.63571609</v>
      </c>
      <c r="N25" s="50">
        <v>930.37488763000033</v>
      </c>
      <c r="O25" s="102">
        <v>-445.35386580999972</v>
      </c>
    </row>
    <row r="26" spans="1:15" ht="15" customHeight="1" x14ac:dyDescent="0.2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-0.44990000000000002</v>
      </c>
      <c r="H26" s="50">
        <v>-0.64046000000000003</v>
      </c>
      <c r="I26" s="89">
        <v>-3.3547500000000001</v>
      </c>
      <c r="J26" s="86">
        <v>-1.0724199999999999</v>
      </c>
      <c r="K26" s="50">
        <v>-3.3509600000000002</v>
      </c>
      <c r="L26" s="50">
        <v>-2.8820999999999999</v>
      </c>
      <c r="M26" s="50">
        <v>-0.44990000000000002</v>
      </c>
      <c r="N26" s="50">
        <v>-0.64046000000000003</v>
      </c>
      <c r="O26" s="102">
        <v>-3.3547500000000001</v>
      </c>
    </row>
    <row r="27" spans="1:15" ht="15" customHeight="1" x14ac:dyDescent="0.2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3149.0080872799999</v>
      </c>
      <c r="H27" s="52">
        <f t="shared" ref="H27:I27" si="0">SUM(H23:H26)</f>
        <v>7795.9262029499996</v>
      </c>
      <c r="I27" s="88">
        <f t="shared" si="0"/>
        <v>16737.782571870001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1290.3942932799998</v>
      </c>
      <c r="N27" s="52">
        <f t="shared" ref="N27:O27" si="1">SUM(N23:N26)</f>
        <v>1715.1298646500002</v>
      </c>
      <c r="O27" s="205">
        <f t="shared" si="1"/>
        <v>6504.70969117</v>
      </c>
    </row>
    <row r="28" spans="1:15" ht="15" customHeight="1" x14ac:dyDescent="0.2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1618.0800421293052</v>
      </c>
      <c r="H28" s="50">
        <v>-698.24098937291501</v>
      </c>
      <c r="I28" s="89">
        <v>1038.2438691967802</v>
      </c>
      <c r="J28" s="86">
        <v>2825.6311091288349</v>
      </c>
      <c r="K28" s="50">
        <v>6484.0794624693335</v>
      </c>
      <c r="L28" s="50">
        <v>1054.8717660629977</v>
      </c>
      <c r="M28" s="50">
        <v>903.83579297861309</v>
      </c>
      <c r="N28" s="50">
        <v>-853.9109751383736</v>
      </c>
      <c r="O28" s="102">
        <v>-130.54026437471001</v>
      </c>
    </row>
    <row r="29" spans="1:15" ht="15" customHeight="1" x14ac:dyDescent="0.2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-1904.9795728129875</v>
      </c>
      <c r="H29" s="50">
        <v>-419.78543606172201</v>
      </c>
      <c r="I29" s="89">
        <v>-5400.1208007186988</v>
      </c>
      <c r="J29" s="86">
        <v>3954.2453692287104</v>
      </c>
      <c r="K29" s="50">
        <v>6574.7433498278169</v>
      </c>
      <c r="L29" s="50">
        <v>-4262.2469334798652</v>
      </c>
      <c r="M29" s="50">
        <v>-1419.5459448514989</v>
      </c>
      <c r="N29" s="50">
        <v>-299.75600684681024</v>
      </c>
      <c r="O29" s="102">
        <v>-2719.2755584749402</v>
      </c>
    </row>
    <row r="30" spans="1:15" ht="15" customHeight="1" x14ac:dyDescent="0.2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105.92806167683912</v>
      </c>
      <c r="H30" s="50">
        <v>-328.17668878567503</v>
      </c>
      <c r="I30" s="89">
        <v>-4161.6833133559812</v>
      </c>
      <c r="J30" s="86">
        <v>-953.89397598373625</v>
      </c>
      <c r="K30" s="50">
        <v>2278.2134101577653</v>
      </c>
      <c r="L30" s="50">
        <v>2088.3673606288121</v>
      </c>
      <c r="M30" s="50">
        <v>-160.44861517606526</v>
      </c>
      <c r="N30" s="50">
        <v>-93.060040832691996</v>
      </c>
      <c r="O30" s="102">
        <v>-5670.3507216708076</v>
      </c>
    </row>
    <row r="31" spans="1:15" ht="15" customHeight="1" x14ac:dyDescent="0.2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-599.54817418000005</v>
      </c>
      <c r="H31" s="50">
        <v>-120.45392853</v>
      </c>
      <c r="I31" s="89">
        <v>-946.30658109000001</v>
      </c>
      <c r="J31" s="86">
        <v>855.74352976</v>
      </c>
      <c r="K31" s="50">
        <v>2088.97926654</v>
      </c>
      <c r="L31" s="50">
        <v>7090.5290487700004</v>
      </c>
      <c r="M31" s="50">
        <v>-544.85742243000004</v>
      </c>
      <c r="N31" s="50">
        <v>-145.38151457999999</v>
      </c>
      <c r="O31" s="102">
        <v>-1340.7627340399999</v>
      </c>
    </row>
    <row r="32" spans="1:15" ht="15" customHeight="1" x14ac:dyDescent="0.2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-167.87033746</v>
      </c>
      <c r="H32" s="50">
        <v>-34.754681750000003</v>
      </c>
      <c r="I32" s="89">
        <v>-1249.7495684999999</v>
      </c>
      <c r="J32" s="86">
        <v>250.65702569000001</v>
      </c>
      <c r="K32" s="50">
        <v>106.80382437999999</v>
      </c>
      <c r="L32" s="50">
        <v>3107.91118013</v>
      </c>
      <c r="M32" s="50">
        <v>-31.13046542</v>
      </c>
      <c r="N32" s="50">
        <v>-34.7546818</v>
      </c>
      <c r="O32" s="102">
        <v>-922.94966766000005</v>
      </c>
    </row>
    <row r="33" spans="1:15" ht="15" customHeight="1" x14ac:dyDescent="0.2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19.72255213</v>
      </c>
      <c r="H33" s="50">
        <v>48.049346190000001</v>
      </c>
      <c r="I33" s="89">
        <v>211.20795009</v>
      </c>
      <c r="J33" s="86">
        <v>1510.9605697699999</v>
      </c>
      <c r="K33" s="50">
        <v>820.96345742000005</v>
      </c>
      <c r="L33" s="50">
        <v>1239.9713822000001</v>
      </c>
      <c r="M33" s="50">
        <v>19.72255217</v>
      </c>
      <c r="N33" s="50">
        <v>45.785633650000001</v>
      </c>
      <c r="O33" s="102">
        <v>206.54057797999999</v>
      </c>
    </row>
    <row r="34" spans="1:15" ht="15" customHeight="1" x14ac:dyDescent="0.2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-928.66742851684319</v>
      </c>
      <c r="H34" s="52">
        <f t="shared" ref="H34:I34" si="2">SUM(H28:H33)</f>
        <v>-1553.3623783103119</v>
      </c>
      <c r="I34" s="88">
        <f t="shared" si="2"/>
        <v>-10508.408444377899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-1232.4241027289513</v>
      </c>
      <c r="N34" s="52">
        <f t="shared" ref="N34:O34" si="3">SUM(N28:N33)</f>
        <v>-1381.077585547876</v>
      </c>
      <c r="O34" s="205">
        <f t="shared" si="3"/>
        <v>-10577.338368240456</v>
      </c>
    </row>
    <row r="35" spans="1:15" ht="15" customHeight="1" x14ac:dyDescent="0.2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968.41939300000001</v>
      </c>
      <c r="H36" s="48">
        <v>-16.649878000000001</v>
      </c>
      <c r="I36" s="99">
        <v>1745.0859210000001</v>
      </c>
      <c r="J36" s="98">
        <v>-175.75758837000001</v>
      </c>
      <c r="K36" s="48">
        <v>339.69492127000001</v>
      </c>
      <c r="L36" s="48">
        <v>286.06514743999998</v>
      </c>
      <c r="M36" s="48">
        <v>968.41939300000001</v>
      </c>
      <c r="N36" s="48">
        <v>-16.649878000000001</v>
      </c>
      <c r="O36" s="204">
        <v>1745.0859210000001</v>
      </c>
    </row>
    <row r="37" spans="1:15" ht="15" customHeight="1" x14ac:dyDescent="0.2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421.28140141159167</v>
      </c>
      <c r="H37" s="50">
        <v>-170.17496690499999</v>
      </c>
      <c r="I37" s="89">
        <v>4880.4248072490936</v>
      </c>
      <c r="J37" s="86">
        <v>11202.811473014737</v>
      </c>
      <c r="K37" s="50">
        <v>10880.371723957927</v>
      </c>
      <c r="L37" s="50">
        <v>11311.56303281456</v>
      </c>
      <c r="M37" s="50">
        <v>472.10937358376816</v>
      </c>
      <c r="N37" s="50">
        <v>-186.87579920374534</v>
      </c>
      <c r="O37" s="102">
        <v>4405.4845132495002</v>
      </c>
    </row>
    <row r="38" spans="1:15" ht="15" customHeight="1" x14ac:dyDescent="0.2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-39.426277839999997</v>
      </c>
      <c r="H38" s="50">
        <v>-219.13100295000001</v>
      </c>
      <c r="I38" s="89">
        <v>1189.60694588</v>
      </c>
      <c r="J38" s="86">
        <v>656.71797444000003</v>
      </c>
      <c r="K38" s="50">
        <v>9697.6087725800007</v>
      </c>
      <c r="L38" s="50">
        <v>1032.91354204</v>
      </c>
      <c r="M38" s="50">
        <v>4.9353514900000004</v>
      </c>
      <c r="N38" s="50">
        <v>-223.70840057999999</v>
      </c>
      <c r="O38" s="102">
        <v>1442.42634628</v>
      </c>
    </row>
    <row r="39" spans="1:15" ht="15" customHeight="1" x14ac:dyDescent="0.2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447.63095242000003</v>
      </c>
      <c r="H39" s="50">
        <v>301.80216808</v>
      </c>
      <c r="I39" s="89">
        <v>4599.8977887999999</v>
      </c>
      <c r="J39" s="86">
        <v>1731.52192614</v>
      </c>
      <c r="K39" s="50">
        <v>2036.32913323</v>
      </c>
      <c r="L39" s="50">
        <v>7160.244392175</v>
      </c>
      <c r="M39" s="50">
        <v>447.630952127</v>
      </c>
      <c r="N39" s="50">
        <v>301.80216836900001</v>
      </c>
      <c r="O39" s="102">
        <v>4911.6085296600004</v>
      </c>
    </row>
    <row r="40" spans="1:15" ht="15" customHeight="1" x14ac:dyDescent="0.2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171.75784644000001</v>
      </c>
      <c r="H40" s="50">
        <v>23.291698400000001</v>
      </c>
      <c r="I40" s="89">
        <v>570.52245633999996</v>
      </c>
      <c r="J40" s="86">
        <v>6747.6870755299997</v>
      </c>
      <c r="K40" s="50">
        <v>2683.9386162599999</v>
      </c>
      <c r="L40" s="50">
        <v>1354.5196106359999</v>
      </c>
      <c r="M40" s="50">
        <v>171.75784637199999</v>
      </c>
      <c r="N40" s="50">
        <v>23.291698413999999</v>
      </c>
      <c r="O40" s="102">
        <v>615.68989284999998</v>
      </c>
    </row>
    <row r="41" spans="1:15" ht="15" customHeight="1" x14ac:dyDescent="0.2">
      <c r="A41" s="91" t="s">
        <v>161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1001.2439224315916</v>
      </c>
      <c r="H41" s="48">
        <f t="shared" ref="H41:I41" si="4">SUM(H37:H40)</f>
        <v>-64.212103374999998</v>
      </c>
      <c r="I41" s="99">
        <f t="shared" si="4"/>
        <v>11240.451998269094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1096.4335235727681</v>
      </c>
      <c r="N41" s="48">
        <f t="shared" ref="N41:O41" si="5">SUM(N37:N40)</f>
        <v>-85.490333000745352</v>
      </c>
      <c r="O41" s="204">
        <f t="shared" si="5"/>
        <v>11375.209282039499</v>
      </c>
    </row>
    <row r="42" spans="1:15" ht="15" customHeight="1" x14ac:dyDescent="0.2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107.18654313</v>
      </c>
      <c r="H42" s="48">
        <v>-910.99054443</v>
      </c>
      <c r="I42" s="99">
        <v>-1039.9431195699999</v>
      </c>
      <c r="J42" s="98">
        <v>1440.0367024499999</v>
      </c>
      <c r="K42" s="52">
        <v>9180.6896059200008</v>
      </c>
      <c r="L42" s="52">
        <v>3151.94269743</v>
      </c>
      <c r="M42" s="48">
        <v>107.18654321</v>
      </c>
      <c r="N42" s="48">
        <v>-910.99054450000006</v>
      </c>
      <c r="O42" s="204">
        <v>-1039.9431197399999</v>
      </c>
    </row>
    <row r="43" spans="1:15" ht="15" customHeight="1" x14ac:dyDescent="0.2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14.795427999999999</v>
      </c>
      <c r="H43" s="48">
        <v>12.223997000000001</v>
      </c>
      <c r="I43" s="99">
        <v>45.609102</v>
      </c>
      <c r="J43" s="98">
        <v>398.08980294000003</v>
      </c>
      <c r="K43" s="52">
        <v>445.38484468000001</v>
      </c>
      <c r="L43" s="52">
        <v>284.76484799999997</v>
      </c>
      <c r="M43" s="48">
        <v>14.795427999999999</v>
      </c>
      <c r="N43" s="48">
        <v>12.223997000000001</v>
      </c>
      <c r="O43" s="204">
        <v>45.609102</v>
      </c>
    </row>
    <row r="44" spans="1:15" ht="15" customHeight="1" x14ac:dyDescent="0.2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-30.36565306</v>
      </c>
      <c r="H44" s="48">
        <v>-163.40749334</v>
      </c>
      <c r="I44" s="99">
        <v>-1232.18563266</v>
      </c>
      <c r="J44" s="98">
        <v>2077.7938569100002</v>
      </c>
      <c r="K44" s="52">
        <v>-688.02523298999995</v>
      </c>
      <c r="L44" s="52">
        <v>-2334.9998910999998</v>
      </c>
      <c r="M44" s="48">
        <v>-35.166713059999999</v>
      </c>
      <c r="N44" s="48">
        <v>-173.81195334</v>
      </c>
      <c r="O44" s="204">
        <v>-1244.29478066</v>
      </c>
    </row>
    <row r="45" spans="1:15" ht="15" customHeight="1" x14ac:dyDescent="0.2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0</v>
      </c>
      <c r="H45" s="48">
        <v>0</v>
      </c>
      <c r="I45" s="99">
        <v>0</v>
      </c>
      <c r="J45" s="98">
        <v>0</v>
      </c>
      <c r="K45" s="52">
        <v>0</v>
      </c>
      <c r="L45" s="52">
        <v>0</v>
      </c>
      <c r="M45" s="48">
        <v>0</v>
      </c>
      <c r="N45" s="48">
        <v>0</v>
      </c>
      <c r="O45" s="204">
        <v>0</v>
      </c>
    </row>
    <row r="46" spans="1:15" ht="15" customHeight="1" x14ac:dyDescent="0.2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2321.0284850147486</v>
      </c>
      <c r="H46" s="143">
        <f>H4+H22+H27+H34+H35+H36+H41+H42+H43+H44+H45</f>
        <v>-1522.4872451853123</v>
      </c>
      <c r="I46" s="144">
        <f>I4+I22+I27+I34+I35+I36+I41+I42+I43+I44+I45</f>
        <v>29768.302887501195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531.08146830381679</v>
      </c>
      <c r="N46" s="143">
        <f>N4+N22+N27+N34+N35+N36+N41+N42+N43+N44+N45</f>
        <v>-4323.1969531686218</v>
      </c>
      <c r="O46" s="141">
        <f>O4+O22+O27+O34+O35+O36+O41+O42+O43+O44+O45</f>
        <v>20314.905945509043</v>
      </c>
    </row>
    <row r="47" spans="1:15" ht="15" customHeight="1" thickBot="1" x14ac:dyDescent="0.25">
      <c r="A47" s="18" t="s">
        <v>213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">
      <c r="A48" s="236" t="s">
        <v>61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8"/>
    </row>
  </sheetData>
  <mergeCells count="4">
    <mergeCell ref="J2:O2"/>
    <mergeCell ref="A1:O1"/>
    <mergeCell ref="B2:I2"/>
    <mergeCell ref="A48:O48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3" customWidth="1"/>
    <col min="2" max="8" width="13.7109375" style="173" customWidth="1"/>
    <col min="9" max="16384" width="11.42578125" style="172" hidden="1"/>
  </cols>
  <sheetData>
    <row r="1" spans="1:8" s="197" customFormat="1" ht="24" customHeight="1" x14ac:dyDescent="0.2">
      <c r="A1" s="239" t="s">
        <v>190</v>
      </c>
      <c r="B1" s="224"/>
      <c r="C1" s="224"/>
      <c r="D1" s="224"/>
      <c r="E1" s="224"/>
      <c r="F1" s="224"/>
      <c r="G1" s="224"/>
      <c r="H1" s="240"/>
    </row>
    <row r="2" spans="1:8" s="197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176" t="s">
        <v>222</v>
      </c>
    </row>
    <row r="3" spans="1:8" s="197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42</v>
      </c>
      <c r="H3" s="204">
        <v>42</v>
      </c>
    </row>
    <row r="4" spans="1:8" s="19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3</v>
      </c>
      <c r="H5" s="102">
        <v>3</v>
      </c>
    </row>
    <row r="6" spans="1:8" s="197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50</v>
      </c>
      <c r="H8" s="102">
        <v>50</v>
      </c>
    </row>
    <row r="9" spans="1:8" s="197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198</v>
      </c>
      <c r="H10" s="102">
        <v>198</v>
      </c>
    </row>
    <row r="11" spans="1:8" s="19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30</v>
      </c>
      <c r="H16" s="102">
        <v>30</v>
      </c>
    </row>
    <row r="17" spans="1:8" s="197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16</v>
      </c>
      <c r="H20" s="102">
        <v>16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400</v>
      </c>
      <c r="H21" s="205">
        <f>SUM(H4:H20)</f>
        <v>400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16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51</v>
      </c>
      <c r="H24" s="102">
        <v>51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55</v>
      </c>
      <c r="H36" s="102">
        <v>55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40</v>
      </c>
      <c r="H38" s="102">
        <v>40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38</v>
      </c>
      <c r="H39" s="102">
        <v>38</v>
      </c>
    </row>
    <row r="40" spans="1:8" ht="15" customHeight="1" x14ac:dyDescent="0.25">
      <c r="A40" s="47" t="s">
        <v>161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147</v>
      </c>
      <c r="H40" s="204">
        <f>SUM(H36:H39)</f>
        <v>147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30</v>
      </c>
      <c r="H41" s="204">
        <v>30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4</v>
      </c>
      <c r="H42" s="204">
        <v>4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2</v>
      </c>
      <c r="H44" s="204">
        <v>2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v>935</v>
      </c>
      <c r="H45" s="141">
        <f>H3+H21+H26+H33+H34+H35+H40+H41+H42+H43+H44</f>
        <v>935</v>
      </c>
    </row>
    <row r="46" spans="1:8" ht="15" customHeight="1" thickBot="1" x14ac:dyDescent="0.3">
      <c r="A46" s="18" t="s">
        <v>212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6" t="s">
        <v>61</v>
      </c>
      <c r="B47" s="237"/>
      <c r="C47" s="237"/>
      <c r="D47" s="237"/>
      <c r="E47" s="237"/>
      <c r="F47" s="237"/>
      <c r="G47" s="237"/>
      <c r="H47" s="238"/>
    </row>
  </sheetData>
  <mergeCells count="2">
    <mergeCell ref="A1:H1"/>
    <mergeCell ref="A47:H47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4" hidden="1"/>
  </cols>
  <sheetData>
    <row r="1" spans="1:19" ht="24" customHeight="1" x14ac:dyDescent="0.2">
      <c r="A1" s="245" t="s">
        <v>188</v>
      </c>
      <c r="B1" s="246"/>
      <c r="C1" s="246"/>
      <c r="D1" s="246"/>
      <c r="E1" s="246"/>
      <c r="F1" s="246"/>
      <c r="G1" s="246"/>
      <c r="H1" s="246"/>
      <c r="I1" s="247"/>
      <c r="J1" s="20"/>
      <c r="K1" s="241" t="s">
        <v>189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173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45" t="s">
        <v>222</v>
      </c>
      <c r="I2" s="45" t="s">
        <v>65</v>
      </c>
      <c r="J2" s="34"/>
      <c r="K2" s="42" t="s">
        <v>174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220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0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1.6687E-3</v>
      </c>
      <c r="R3" s="46">
        <v>0</v>
      </c>
      <c r="S3" s="177">
        <v>30.137528700000001</v>
      </c>
    </row>
    <row r="4" spans="1:19" s="170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7"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165</v>
      </c>
      <c r="Q5" s="46" t="s">
        <v>165</v>
      </c>
      <c r="R5" s="46" t="s">
        <v>165</v>
      </c>
      <c r="S5" s="177" t="s">
        <v>165</v>
      </c>
    </row>
    <row r="6" spans="1:19" s="170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0</v>
      </c>
      <c r="I6" s="50">
        <v>1721.9254671000001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7">
        <v>4516.7314638999997</v>
      </c>
    </row>
    <row r="7" spans="1:19" s="170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165</v>
      </c>
      <c r="R7" s="46" t="s">
        <v>165</v>
      </c>
      <c r="S7" s="177" t="s">
        <v>165</v>
      </c>
    </row>
    <row r="8" spans="1:19" s="170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0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7">
        <v>837.60212001000002</v>
      </c>
    </row>
    <row r="9" spans="1:19" s="170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7">
        <v>327.31926299999998</v>
      </c>
    </row>
    <row r="10" spans="1:19" s="170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0</v>
      </c>
      <c r="I10" s="50">
        <v>25653.248837453499</v>
      </c>
      <c r="J10" s="34"/>
      <c r="K10" s="43" t="s">
        <v>164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7">
        <v>37.623055999999998</v>
      </c>
    </row>
    <row r="11" spans="1:19" s="170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0</v>
      </c>
      <c r="R11" s="46">
        <v>0</v>
      </c>
      <c r="S11" s="177">
        <v>7487.8329623999998</v>
      </c>
    </row>
    <row r="12" spans="1:19" s="170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7">
        <v>0</v>
      </c>
    </row>
    <row r="13" spans="1:19" s="170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95.696612299999998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7">
        <v>254.23510400000001</v>
      </c>
    </row>
    <row r="14" spans="1:19" s="170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7">
        <v>127.230279</v>
      </c>
    </row>
    <row r="15" spans="1:19" s="170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163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7">
        <v>9.3369079999999993</v>
      </c>
    </row>
    <row r="16" spans="1:19" s="170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7">
        <v>1419.3181</v>
      </c>
    </row>
    <row r="17" spans="1:19" s="170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0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7">
        <v>10.9916745</v>
      </c>
    </row>
    <row r="18" spans="1:19" s="170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7">
        <v>13.4154</v>
      </c>
    </row>
    <row r="19" spans="1:19" s="170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0</v>
      </c>
      <c r="I19" s="50">
        <v>9.5886139999999997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7">
        <v>42.011375000000001</v>
      </c>
    </row>
    <row r="20" spans="1:19" s="170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0</v>
      </c>
      <c r="I20" s="50">
        <v>1021.7690757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7">
        <v>29.602659549999998</v>
      </c>
    </row>
    <row r="21" spans="1:19" s="170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0</v>
      </c>
      <c r="H21" s="52">
        <f>SUM(H4:H20)</f>
        <v>0</v>
      </c>
      <c r="I21" s="52">
        <f>SUM(I4:I20)</f>
        <v>33553.656966253497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165</v>
      </c>
      <c r="Q21" s="46" t="s">
        <v>165</v>
      </c>
      <c r="R21" s="46" t="s">
        <v>165</v>
      </c>
      <c r="S21" s="177" t="s">
        <v>165</v>
      </c>
    </row>
    <row r="22" spans="1:19" s="170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144.1871381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177">
        <v>2977.7738027</v>
      </c>
    </row>
    <row r="23" spans="1:19" s="170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0</v>
      </c>
      <c r="I23" s="50">
        <v>229.84855780000001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0</v>
      </c>
      <c r="S23" s="177">
        <v>56.932684199999997</v>
      </c>
    </row>
    <row r="24" spans="1:19" s="170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0</v>
      </c>
      <c r="I24" s="50">
        <v>312.06850309999999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7">
        <v>26.0090942</v>
      </c>
    </row>
    <row r="25" spans="1:19" s="170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7">
        <v>825.57765080000001</v>
      </c>
    </row>
    <row r="26" spans="1:19" s="170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0</v>
      </c>
      <c r="I26" s="52">
        <f>SUM(I22:I25)</f>
        <v>687.61901779999994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7">
        <v>354.230413</v>
      </c>
    </row>
    <row r="27" spans="1:19" s="170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0</v>
      </c>
      <c r="H27" s="50">
        <v>0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7">
        <v>1584.9302740000001</v>
      </c>
    </row>
    <row r="28" spans="1:19" s="170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165</v>
      </c>
      <c r="Q28" s="46" t="s">
        <v>165</v>
      </c>
      <c r="R28" s="46" t="s">
        <v>165</v>
      </c>
      <c r="S28" s="177" t="s">
        <v>165</v>
      </c>
    </row>
    <row r="29" spans="1:19" s="170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7">
        <v>0</v>
      </c>
    </row>
    <row r="30" spans="1:19" s="170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165</v>
      </c>
      <c r="Q30" s="46" t="s">
        <v>165</v>
      </c>
      <c r="R30" s="46" t="s">
        <v>165</v>
      </c>
      <c r="S30" s="177" t="s">
        <v>165</v>
      </c>
    </row>
    <row r="31" spans="1:19" s="170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7">
        <v>12185.9419105</v>
      </c>
    </row>
    <row r="32" spans="1:19" s="170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7">
        <v>3721.6968629600001</v>
      </c>
    </row>
    <row r="33" spans="1:19" s="170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0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7">
        <v>1981.7597169999999</v>
      </c>
    </row>
    <row r="34" spans="1:19" s="17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0</v>
      </c>
      <c r="S34" s="177">
        <v>1.4701900000000001</v>
      </c>
    </row>
    <row r="35" spans="1:19" s="170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0</v>
      </c>
      <c r="S35" s="177">
        <v>786.41973399999995</v>
      </c>
    </row>
    <row r="36" spans="1:19" s="170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7">
        <v>0</v>
      </c>
    </row>
    <row r="37" spans="1:19" s="170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216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7">
        <v>0</v>
      </c>
    </row>
    <row r="38" spans="1:19" s="170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1635.3349107158001</v>
      </c>
      <c r="J38" s="34"/>
      <c r="K38" s="43" t="s">
        <v>218</v>
      </c>
      <c r="L38" s="46"/>
      <c r="M38" s="46"/>
      <c r="N38" s="46"/>
      <c r="O38" s="46"/>
      <c r="P38" s="46"/>
      <c r="Q38" s="46">
        <v>0</v>
      </c>
      <c r="R38" s="46">
        <v>0</v>
      </c>
      <c r="S38" s="177">
        <v>0</v>
      </c>
    </row>
    <row r="39" spans="1:19" s="170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1234.8960931659401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177">
        <v>3848.9154705052401</v>
      </c>
    </row>
    <row r="40" spans="1:19" s="170" customFormat="1" ht="15" customHeight="1" x14ac:dyDescent="0.2">
      <c r="A40" s="47" t="s">
        <v>161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6850.55593897174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177">
        <v>16.471077999999999</v>
      </c>
    </row>
    <row r="41" spans="1:19" s="170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409.73696569999998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177">
        <v>70.182602299999999</v>
      </c>
    </row>
    <row r="42" spans="1:19" s="170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1.6687E-3</v>
      </c>
      <c r="H42" s="48">
        <v>0</v>
      </c>
      <c r="I42" s="48">
        <v>39.444324899999998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165</v>
      </c>
      <c r="Q42" s="46" t="s">
        <v>165</v>
      </c>
      <c r="R42" s="46" t="s">
        <v>165</v>
      </c>
      <c r="S42" s="177" t="s">
        <v>165</v>
      </c>
    </row>
    <row r="43" spans="1:19" s="17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</v>
      </c>
      <c r="S43" s="177">
        <v>3013.2791880999998</v>
      </c>
    </row>
    <row r="44" spans="1:19" s="17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77">
        <v>0</v>
      </c>
    </row>
    <row r="45" spans="1:19" s="170" customFormat="1" ht="15" customHeight="1" x14ac:dyDescent="0.2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1.6687E-3</v>
      </c>
      <c r="H45" s="143">
        <f>H3+H21+H26+H33+H34+H35+H40+H41+H42+H43+H44</f>
        <v>0</v>
      </c>
      <c r="I45" s="143">
        <f>I3+I21+I26+I33+I34+I35+I40+I41+I42+I43+I44</f>
        <v>47265.880023925245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177">
        <v>379.90420160000002</v>
      </c>
    </row>
    <row r="46" spans="1:19" s="170" customFormat="1" ht="1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0</v>
      </c>
      <c r="R46" s="46">
        <v>0</v>
      </c>
      <c r="S46" s="177">
        <v>290.99725599999999</v>
      </c>
    </row>
    <row r="47" spans="1:19" s="170" customFormat="1" ht="1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219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1.6687E-3</v>
      </c>
      <c r="R47" s="143">
        <f>SUM(R3:R46)-R37</f>
        <v>0</v>
      </c>
      <c r="S47" s="141">
        <f>SUM(S3:S46)-S37</f>
        <v>47265.88002392526</v>
      </c>
    </row>
    <row r="48" spans="1:19" s="170" customFormat="1" ht="15" customHeight="1" thickBo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215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">
      <c r="A49" s="242" t="s">
        <v>61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15" hidden="1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">
      <c r="I124" s="203"/>
      <c r="Q124" s="203"/>
    </row>
  </sheetData>
  <mergeCells count="3">
    <mergeCell ref="K1:S1"/>
    <mergeCell ref="A49:S49"/>
    <mergeCell ref="A1:I1"/>
  </mergeCells>
  <phoneticPr fontId="11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10" width="13.7109375" style="169" customWidth="1"/>
    <col min="11" max="11" width="43.7109375" style="169" customWidth="1"/>
    <col min="12" max="19" width="13.7109375" style="169" customWidth="1"/>
    <col min="20" max="16384" width="9.140625" style="174" hidden="1"/>
  </cols>
  <sheetData>
    <row r="1" spans="1:19" ht="24" customHeight="1" x14ac:dyDescent="0.2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41"/>
      <c r="K1" s="241" t="s">
        <v>187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45" t="s">
        <v>222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220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168.68575765</v>
      </c>
      <c r="H3" s="48">
        <f>'1.2 Nettokøb (D)'!H4-'1.4 Udbytter (D)'!H3</f>
        <v>-177.90233635000001</v>
      </c>
      <c r="I3" s="48">
        <f>'1.2 Nettokøb (D)'!I4-'1.4 Udbytter (D)'!I3</f>
        <v>-1698.0635606400001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14.7937593</v>
      </c>
      <c r="R3" s="46">
        <f>IFERROR('2.3 Nettokøb (D)'!H4-'1.4 Udbytter (D)'!R3,"")</f>
        <v>12.223997000000001</v>
      </c>
      <c r="S3" s="177">
        <f>IFERROR('2.3 Nettokøb (D)'!I4-'1.4 Udbytter (D)'!S3,"")</f>
        <v>15.471573299999999</v>
      </c>
    </row>
    <row r="4" spans="1:19" s="170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0.74561999999999995</v>
      </c>
      <c r="H5" s="51">
        <f>'1.2 Nettokøb (D)'!H6-'1.4 Udbytter (D)'!H5</f>
        <v>-0.51063999999999998</v>
      </c>
      <c r="I5" s="51">
        <f>'1.2 Nettokøb (D)'!I6-'1.4 Udbytter (D)'!I5</f>
        <v>2030.8180299999999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165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637.42137246000004</v>
      </c>
      <c r="H6" s="51">
        <f>'1.2 Nettokøb (D)'!H7-'1.4 Udbytter (D)'!H6</f>
        <v>-288.97955866000001</v>
      </c>
      <c r="I6" s="51">
        <f>'1.2 Nettokøb (D)'!I7-'1.4 Udbytter (D)'!I6</f>
        <v>-1813.4410735700001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329.43968008000002</v>
      </c>
      <c r="R6" s="46">
        <f>IFERROR('2.3 Nettokøb (D)'!H7-'1.4 Udbytter (D)'!R6,"")</f>
        <v>-3065.59761781</v>
      </c>
      <c r="S6" s="177">
        <f>IFERROR('2.3 Nettokøb (D)'!I7-'1.4 Udbytter (D)'!S6,"")</f>
        <v>-1777.7705205499997</v>
      </c>
    </row>
    <row r="7" spans="1:19" s="170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-1.8985700000000001</v>
      </c>
      <c r="H7" s="51">
        <f>'1.2 Nettokøb (D)'!H8-'1.4 Udbytter (D)'!H7</f>
        <v>-14.3776005</v>
      </c>
      <c r="I7" s="51">
        <f>'1.2 Nettokøb (D)'!I8-'1.4 Udbytter (D)'!I7</f>
        <v>-140.37996942000001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-78.539155930000007</v>
      </c>
      <c r="H8" s="51">
        <f>'1.2 Nettokøb (D)'!H9-'1.4 Udbytter (D)'!H8</f>
        <v>-521.79886456999998</v>
      </c>
      <c r="I8" s="51">
        <f>'1.2 Nettokøb (D)'!I9-'1.4 Udbytter (D)'!I8</f>
        <v>-2804.36699924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-42.815994209999999</v>
      </c>
      <c r="R8" s="46">
        <f>IFERROR('2.3 Nettokøb (D)'!H9-'1.4 Udbytter (D)'!R8,"")</f>
        <v>28.32787034</v>
      </c>
      <c r="S8" s="177">
        <f>IFERROR('2.3 Nettokøb (D)'!I9-'1.4 Udbytter (D)'!S8,"")</f>
        <v>-832.79689666000002</v>
      </c>
    </row>
    <row r="9" spans="1:19" s="170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-21.119518509999999</v>
      </c>
      <c r="H9" s="51">
        <f>'1.2 Nettokøb (D)'!H10-'1.4 Udbytter (D)'!H9</f>
        <v>-75.579016089999996</v>
      </c>
      <c r="I9" s="51">
        <f>'1.2 Nettokøb (D)'!I10-'1.4 Udbytter (D)'!I9</f>
        <v>-738.23218093999992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-0.84593021000000002</v>
      </c>
      <c r="R9" s="46">
        <f>IFERROR('2.3 Nettokøb (D)'!H10-'1.4 Udbytter (D)'!R9,"")</f>
        <v>-91.583680599999994</v>
      </c>
      <c r="S9" s="177">
        <f>IFERROR('2.3 Nettokøb (D)'!I10-'1.4 Udbytter (D)'!S9,"")</f>
        <v>-280.68188337999999</v>
      </c>
    </row>
    <row r="10" spans="1:19" s="170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-2719.1358705399998</v>
      </c>
      <c r="H10" s="51">
        <f>'1.2 Nettokøb (D)'!H11-'1.4 Udbytter (D)'!H10</f>
        <v>-4876.7146044199999</v>
      </c>
      <c r="I10" s="51">
        <f>'1.2 Nettokøb (D)'!I11-'1.4 Udbytter (D)'!I10</f>
        <v>-16117.504330283498</v>
      </c>
      <c r="J10" s="40"/>
      <c r="K10" s="43" t="s">
        <v>164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3.3414999999999999</v>
      </c>
      <c r="R10" s="46">
        <f>IFERROR('2.3 Nettokøb (D)'!H11-'1.4 Udbytter (D)'!R10,"")</f>
        <v>0.51724999999999999</v>
      </c>
      <c r="S10" s="177">
        <f>IFERROR('2.3 Nettokøb (D)'!I11-'1.4 Udbytter (D)'!S10,"")</f>
        <v>-5.699386999999998</v>
      </c>
    </row>
    <row r="11" spans="1:19" s="170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-2.6378750000000002</v>
      </c>
      <c r="H11" s="51">
        <f>'1.2 Nettokøb (D)'!H12-'1.4 Udbytter (D)'!H11</f>
        <v>-5.8936549999999999</v>
      </c>
      <c r="I11" s="51">
        <f>'1.2 Nettokøb (D)'!I12-'1.4 Udbytter (D)'!I11</f>
        <v>-86.552315289999996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726.23356942385169</v>
      </c>
      <c r="R11" s="46">
        <f>IFERROR('2.3 Nettokøb (D)'!H12-'1.4 Udbytter (D)'!R11,"")</f>
        <v>-683.81705278739696</v>
      </c>
      <c r="S11" s="177">
        <f>IFERROR('2.3 Nettokøb (D)'!I12-'1.4 Udbytter (D)'!S11,"")</f>
        <v>-12427.05341273468</v>
      </c>
    </row>
    <row r="12" spans="1:19" s="170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-3.0484</v>
      </c>
      <c r="H12" s="51">
        <f>'1.2 Nettokøb (D)'!H13-'1.4 Udbytter (D)'!H12</f>
        <v>-27.770130000000002</v>
      </c>
      <c r="I12" s="51">
        <f>'1.2 Nettokøb (D)'!I13-'1.4 Udbytter (D)'!I12</f>
        <v>-314.35900909999998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0</v>
      </c>
      <c r="R12" s="46">
        <f>IFERROR('2.3 Nettokøb (D)'!H13-'1.4 Udbytter (D)'!R12,"")</f>
        <v>-4.4714999999999998</v>
      </c>
      <c r="S12" s="177">
        <f>IFERROR('2.3 Nettokøb (D)'!I13-'1.4 Udbytter (D)'!S12,"")</f>
        <v>-73.080550000000002</v>
      </c>
    </row>
    <row r="13" spans="1:19" s="170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-5.3293086000000001</v>
      </c>
      <c r="H13" s="51">
        <f>'1.2 Nettokøb (D)'!H14-'1.4 Udbytter (D)'!H13</f>
        <v>-24.298634360000001</v>
      </c>
      <c r="I13" s="51">
        <f>'1.2 Nettokøb (D)'!I14-'1.4 Udbytter (D)'!I13</f>
        <v>-269.79057223999996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-409.23636599999998</v>
      </c>
      <c r="R13" s="46">
        <f>IFERROR('2.3 Nettokøb (D)'!H14-'1.4 Udbytter (D)'!R13,"")</f>
        <v>-948.56755999999996</v>
      </c>
      <c r="S13" s="177">
        <f>IFERROR('2.3 Nettokøb (D)'!I14-'1.4 Udbytter (D)'!S13,"")</f>
        <v>-6902.4869610000005</v>
      </c>
    </row>
    <row r="14" spans="1:19" s="170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-7.9913999999999996</v>
      </c>
      <c r="H14" s="51">
        <f>'1.2 Nettokøb (D)'!H15-'1.4 Udbytter (D)'!H14</f>
        <v>-3.4800154000000001</v>
      </c>
      <c r="I14" s="51">
        <f>'1.2 Nettokøb (D)'!I15-'1.4 Udbytter (D)'!I14</f>
        <v>-112.69517909000001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-1.272</v>
      </c>
      <c r="R14" s="46">
        <f>IFERROR('2.3 Nettokøb (D)'!H15-'1.4 Udbytter (D)'!R14,"")</f>
        <v>-1.0255000000000001</v>
      </c>
      <c r="S14" s="177">
        <f>IFERROR('2.3 Nettokøb (D)'!I15-'1.4 Udbytter (D)'!S14,"")</f>
        <v>-168.46112499999998</v>
      </c>
    </row>
    <row r="15" spans="1:19" s="170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163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-38.740400000000001</v>
      </c>
      <c r="R15" s="46">
        <f>IFERROR('2.3 Nettokøb (D)'!H16-'1.4 Udbytter (D)'!R15,"")</f>
        <v>15.737646</v>
      </c>
      <c r="S15" s="177">
        <f>IFERROR('2.3 Nettokøb (D)'!I16-'1.4 Udbytter (D)'!S15,"")</f>
        <v>414.50477899999998</v>
      </c>
    </row>
    <row r="16" spans="1:19" s="170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14.46615869</v>
      </c>
      <c r="H16" s="51">
        <f>'1.2 Nettokøb (D)'!H17-'1.4 Udbytter (D)'!H16</f>
        <v>-566.68128806000004</v>
      </c>
      <c r="I16" s="51">
        <f>'1.2 Nettokøb (D)'!I17-'1.4 Udbytter (D)'!I16</f>
        <v>-2697.1172014799999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-88.940875000000005</v>
      </c>
      <c r="R16" s="46">
        <f>IFERROR('2.3 Nettokøb (D)'!H17-'1.4 Udbytter (D)'!R16,"")</f>
        <v>-137.57121000000001</v>
      </c>
      <c r="S16" s="177">
        <f>IFERROR('2.3 Nettokøb (D)'!I17-'1.4 Udbytter (D)'!S16,"")</f>
        <v>19.229763000000048</v>
      </c>
    </row>
    <row r="17" spans="1:19" s="170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22.830909340000002</v>
      </c>
      <c r="H17" s="51">
        <f>'1.2 Nettokøb (D)'!H18-'1.4 Udbytter (D)'!H17</f>
        <v>1.29075286</v>
      </c>
      <c r="I17" s="51">
        <f>'1.2 Nettokøb (D)'!I18-'1.4 Udbytter (D)'!I17</f>
        <v>52.98207253999999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0.64161714000000003</v>
      </c>
      <c r="R17" s="46">
        <f>IFERROR('2.3 Nettokøb (D)'!H18-'1.4 Udbytter (D)'!R17,"")</f>
        <v>5.6732735600000002</v>
      </c>
      <c r="S17" s="177">
        <f>IFERROR('2.3 Nettokøb (D)'!I18-'1.4 Udbytter (D)'!S17,"")</f>
        <v>10.708954310000001</v>
      </c>
    </row>
    <row r="18" spans="1:19" s="170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-1.38898137</v>
      </c>
      <c r="H18" s="51">
        <f>'1.2 Nettokøb (D)'!H19-'1.4 Udbytter (D)'!H18</f>
        <v>-5.1922527299999999</v>
      </c>
      <c r="I18" s="51">
        <f>'1.2 Nettokøb (D)'!I19-'1.4 Udbytter (D)'!I18</f>
        <v>-40.22691811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-0.6159</v>
      </c>
      <c r="R18" s="46">
        <f>IFERROR('2.3 Nettokøb (D)'!H19-'1.4 Udbytter (D)'!R18,"")</f>
        <v>0</v>
      </c>
      <c r="S18" s="177">
        <f>IFERROR('2.3 Nettokøb (D)'!I19-'1.4 Udbytter (D)'!S18,"")</f>
        <v>-76.407095999999996</v>
      </c>
    </row>
    <row r="19" spans="1:19" s="170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-9.8536168100000001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4.8002599999999997</v>
      </c>
      <c r="R19" s="46">
        <f>IFERROR('2.3 Nettokøb (D)'!H20-'1.4 Udbytter (D)'!R19,"")</f>
        <v>-132.4898</v>
      </c>
      <c r="S19" s="177">
        <f>IFERROR('2.3 Nettokøb (D)'!I20-'1.4 Udbytter (D)'!S19,"")</f>
        <v>-118.40948</v>
      </c>
    </row>
    <row r="20" spans="1:19" s="170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36.347454560000003</v>
      </c>
      <c r="H20" s="51">
        <f>'1.2 Nettokøb (D)'!H21-'1.4 Udbytter (D)'!H20</f>
        <v>-34.127204399999997</v>
      </c>
      <c r="I20" s="51">
        <f>'1.2 Nettokøb (D)'!I21-'1.4 Udbytter (D)'!I20</f>
        <v>-4.7793268100000432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-3.5434852999999999</v>
      </c>
      <c r="R20" s="46">
        <f>IFERROR('2.3 Nettokøb (D)'!H21-'1.4 Udbytter (D)'!R20,"")</f>
        <v>73.007227720000003</v>
      </c>
      <c r="S20" s="177">
        <f>IFERROR('2.3 Nettokøb (D)'!I21-'1.4 Udbytter (D)'!S20,"")</f>
        <v>182.73365100000001</v>
      </c>
    </row>
    <row r="21" spans="1:19" s="170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-2129.2775648999991</v>
      </c>
      <c r="H21" s="48">
        <f>'1.2 Nettokøb (D)'!H22-'1.4 Udbytter (D)'!H21</f>
        <v>-6444.1127113299999</v>
      </c>
      <c r="I21" s="48">
        <f>'1.2 Nettokøb (D)'!I22-'1.4 Udbytter (D)'!I21</f>
        <v>-23236.4692408435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165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1168.7280280499999</v>
      </c>
      <c r="H22" s="51">
        <f>'1.2 Nettokøb (D)'!H23-'1.4 Udbytter (D)'!H22</f>
        <v>654.52118887999995</v>
      </c>
      <c r="I22" s="51">
        <f>'1.2 Nettokøb (D)'!I23-'1.4 Udbytter (D)'!I22</f>
        <v>5272.5715897700002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402.13473596</v>
      </c>
      <c r="R22" s="46">
        <f>IFERROR('2.3 Nettokøb (D)'!H23-'1.4 Udbytter (D)'!R22,"")</f>
        <v>29.217180559999999</v>
      </c>
      <c r="S22" s="177">
        <f>IFERROR('2.3 Nettokøb (D)'!I23-'1.4 Udbytter (D)'!S22,"")</f>
        <v>2479.3711933600002</v>
      </c>
    </row>
    <row r="23" spans="1:19" s="170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1485.31100167</v>
      </c>
      <c r="H23" s="51">
        <f>'1.2 Nettokøb (D)'!H24-'1.4 Udbytter (D)'!H23</f>
        <v>432.42962177999999</v>
      </c>
      <c r="I23" s="51">
        <f>'1.2 Nettokøb (D)'!I24-'1.4 Udbytter (D)'!I23</f>
        <v>3994.1720128899997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2.1985999999999999</v>
      </c>
      <c r="R23" s="46">
        <f>IFERROR('2.3 Nettokøb (D)'!H24-'1.4 Udbytter (D)'!R23,"")</f>
        <v>12.0693105</v>
      </c>
      <c r="S23" s="177">
        <f>IFERROR('2.3 Nettokøb (D)'!I24-'1.4 Udbytter (D)'!S23,"")</f>
        <v>36.303197370000007</v>
      </c>
    </row>
    <row r="24" spans="1:19" s="170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495.41895756000002</v>
      </c>
      <c r="H24" s="51">
        <f>'1.2 Nettokøb (D)'!H25-'1.4 Udbytter (D)'!H24</f>
        <v>6709.6158522899996</v>
      </c>
      <c r="I24" s="51">
        <f>'1.2 Nettokøb (D)'!I25-'1.4 Udbytter (D)'!I24</f>
        <v>6788.2895202099999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18.173226320000001</v>
      </c>
      <c r="R24" s="46">
        <f>IFERROR('2.3 Nettokøb (D)'!H25-'1.4 Udbytter (D)'!R24,"")</f>
        <v>-39.502343709999998</v>
      </c>
      <c r="S24" s="177">
        <f>IFERROR('2.3 Nettokøb (D)'!I25-'1.4 Udbytter (D)'!S24,"")</f>
        <v>202.74134025000001</v>
      </c>
    </row>
    <row r="25" spans="1:19" s="170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-0.44990000000000002</v>
      </c>
      <c r="H25" s="51">
        <f>'1.2 Nettokøb (D)'!H26-'1.4 Udbytter (D)'!H25</f>
        <v>-0.64046000000000003</v>
      </c>
      <c r="I25" s="51">
        <f>'1.2 Nettokøb (D)'!I26-'1.4 Udbytter (D)'!I25</f>
        <v>-4.8695687999999997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4.9352286999999997</v>
      </c>
      <c r="R25" s="46">
        <f>IFERROR('2.3 Nettokøb (D)'!H26-'1.4 Udbytter (D)'!R25,"")</f>
        <v>-1028.49622873</v>
      </c>
      <c r="S25" s="177">
        <f>IFERROR('2.3 Nettokøb (D)'!I26-'1.4 Udbytter (D)'!S25,"")</f>
        <v>-296.83006740999997</v>
      </c>
    </row>
    <row r="26" spans="1:19" s="170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3149.0080872799999</v>
      </c>
      <c r="H26" s="48">
        <f>'1.2 Nettokøb (D)'!H27-'1.4 Udbytter (D)'!H26</f>
        <v>7795.9262029499996</v>
      </c>
      <c r="I26" s="48">
        <f>'1.2 Nettokøb (D)'!I27-'1.4 Udbytter (D)'!I26</f>
        <v>16050.163554070001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0.52085999999999999</v>
      </c>
      <c r="R26" s="46">
        <f>IFERROR('2.3 Nettokøb (D)'!H27-'1.4 Udbytter (D)'!R26,"")</f>
        <v>-60.079484999999998</v>
      </c>
      <c r="S26" s="177">
        <f>IFERROR('2.3 Nettokøb (D)'!I27-'1.4 Udbytter (D)'!S26,"")</f>
        <v>-147.869733</v>
      </c>
    </row>
    <row r="27" spans="1:19" s="170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1618.0800421293052</v>
      </c>
      <c r="H27" s="51">
        <f>'1.2 Nettokøb (D)'!H28-'1.4 Udbytter (D)'!H27</f>
        <v>-698.24098937291501</v>
      </c>
      <c r="I27" s="51">
        <f>'1.2 Nettokøb (D)'!I28-'1.4 Udbytter (D)'!I27</f>
        <v>578.03600829678021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-279.24435</v>
      </c>
      <c r="R27" s="46">
        <f>IFERROR('2.3 Nettokøb (D)'!H28-'1.4 Udbytter (D)'!R27,"")</f>
        <v>-296.82177200000001</v>
      </c>
      <c r="S27" s="177">
        <f>IFERROR('2.3 Nettokøb (D)'!I28-'1.4 Udbytter (D)'!S27,"")</f>
        <v>-2113.6764499999999</v>
      </c>
    </row>
    <row r="28" spans="1:19" s="170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-1904.9795728129875</v>
      </c>
      <c r="H28" s="51">
        <f>'1.2 Nettokøb (D)'!H29-'1.4 Udbytter (D)'!H28</f>
        <v>-419.78543606172201</v>
      </c>
      <c r="I28" s="51">
        <f>'1.2 Nettokøb (D)'!I29-'1.4 Udbytter (D)'!I28</f>
        <v>-5913.2693386186984</v>
      </c>
      <c r="J28" s="41"/>
      <c r="K28" s="43" t="s">
        <v>98</v>
      </c>
      <c r="L28" s="46"/>
      <c r="M28" s="46"/>
      <c r="N28" s="46"/>
      <c r="O28" s="46">
        <v>0</v>
      </c>
      <c r="P28" s="46" t="s">
        <v>165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105.92806167683912</v>
      </c>
      <c r="H29" s="51">
        <f>'1.2 Nettokøb (D)'!H30-'1.4 Udbytter (D)'!H29</f>
        <v>-328.17668878567503</v>
      </c>
      <c r="I29" s="51">
        <f>'1.2 Nettokøb (D)'!I30-'1.4 Udbytter (D)'!I29</f>
        <v>-4325.1286623559809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0</v>
      </c>
      <c r="R29" s="46">
        <f>IFERROR('2.3 Nettokøb (D)'!H30-'1.4 Udbytter (D)'!R29,"")</f>
        <v>0</v>
      </c>
      <c r="S29" s="177">
        <f>IFERROR('2.3 Nettokøb (D)'!I30-'1.4 Udbytter (D)'!S29,"")</f>
        <v>-96.068572000000003</v>
      </c>
    </row>
    <row r="30" spans="1:19" s="170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-599.54817418000005</v>
      </c>
      <c r="H30" s="51">
        <f>'1.2 Nettokøb (D)'!H31-'1.4 Udbytter (D)'!H30</f>
        <v>-120.45392853</v>
      </c>
      <c r="I30" s="51">
        <f>'1.2 Nettokøb (D)'!I31-'1.4 Udbytter (D)'!I30</f>
        <v>-1324.60159759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165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-167.87033746</v>
      </c>
      <c r="H31" s="51">
        <f>'1.2 Nettokøb (D)'!H32-'1.4 Udbytter (D)'!H31</f>
        <v>-34.754681750000003</v>
      </c>
      <c r="I31" s="51">
        <f>'1.2 Nettokøb (D)'!I32-'1.4 Udbytter (D)'!I31</f>
        <v>-1249.7495684999999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79.680831999999995</v>
      </c>
      <c r="R31" s="46">
        <f>IFERROR('2.3 Nettokøb (D)'!H32-'1.4 Udbytter (D)'!R31,"")</f>
        <v>177.76521</v>
      </c>
      <c r="S31" s="177">
        <f>IFERROR('2.3 Nettokøb (D)'!I32-'1.4 Udbytter (D)'!S31,"")</f>
        <v>593.08174250000047</v>
      </c>
    </row>
    <row r="32" spans="1:19" s="170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19.72255213</v>
      </c>
      <c r="H32" s="51">
        <f>'1.2 Nettokøb (D)'!H33-'1.4 Udbytter (D)'!H32</f>
        <v>48.049346190000001</v>
      </c>
      <c r="I32" s="51">
        <f>'1.2 Nettokøb (D)'!I33-'1.4 Udbytter (D)'!I32</f>
        <v>162.22423028999998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-566.80543793069489</v>
      </c>
      <c r="R32" s="46">
        <f>IFERROR('2.3 Nettokøb (D)'!H33-'1.4 Udbytter (D)'!R32,"")</f>
        <v>-1828.2514129629151</v>
      </c>
      <c r="S32" s="177">
        <f>IFERROR('2.3 Nettokøb (D)'!I33-'1.4 Udbytter (D)'!S32,"")</f>
        <v>-3065.7542275432197</v>
      </c>
    </row>
    <row r="33" spans="1:19" s="170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-928.66742851684319</v>
      </c>
      <c r="H33" s="48">
        <f>'1.2 Nettokøb (D)'!H34-'1.4 Udbytter (D)'!H33</f>
        <v>-1553.3623783103119</v>
      </c>
      <c r="I33" s="48">
        <f>'1.2 Nettokøb (D)'!I34-'1.4 Udbytter (D)'!I33</f>
        <v>-12072.488928477898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71.387900000000002</v>
      </c>
      <c r="R33" s="46">
        <f>IFERROR('2.3 Nettokøb (D)'!H34-'1.4 Udbytter (D)'!R33,"")</f>
        <v>-75.863834999999995</v>
      </c>
      <c r="S33" s="177">
        <f>IFERROR('2.3 Nettokøb (D)'!I34-'1.4 Udbytter (D)'!S33,"")</f>
        <v>-293.24049295999998</v>
      </c>
    </row>
    <row r="34" spans="1:19" s="170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-2.6964105584082998</v>
      </c>
      <c r="R34" s="46">
        <f>IFERROR('2.3 Nettokøb (D)'!H35-'1.4 Udbytter (D)'!R34,"")</f>
        <v>12.766200625</v>
      </c>
      <c r="S34" s="177">
        <f>IFERROR('2.3 Nettokøb (D)'!I35-'1.4 Udbytter (D)'!S34,"")</f>
        <v>196.2769548690936</v>
      </c>
    </row>
    <row r="35" spans="1:19" s="170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968.41939300000001</v>
      </c>
      <c r="H35" s="48">
        <f>'1.2 Nettokøb (D)'!H36-'1.4 Udbytter (D)'!H35</f>
        <v>-16.649878000000001</v>
      </c>
      <c r="I35" s="48">
        <f>'1.2 Nettokøb (D)'!I36-'1.4 Udbytter (D)'!I35</f>
        <v>1745.0859210000001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-121.047062</v>
      </c>
      <c r="R35" s="46">
        <f>IFERROR('2.3 Nettokøb (D)'!H36-'1.4 Udbytter (D)'!R35,"")</f>
        <v>-101.934589</v>
      </c>
      <c r="S35" s="177">
        <f>IFERROR('2.3 Nettokøb (D)'!I36-'1.4 Udbytter (D)'!S35,"")</f>
        <v>-850.78746999999998</v>
      </c>
    </row>
    <row r="36" spans="1:19" s="170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421.28140141159167</v>
      </c>
      <c r="H36" s="51">
        <f>'1.2 Nettokøb (D)'!H37-'1.4 Udbytter (D)'!H36</f>
        <v>-170.17496690499999</v>
      </c>
      <c r="I36" s="51">
        <f>'1.2 Nettokøb (D)'!I37-'1.4 Udbytter (D)'!I36</f>
        <v>1206.0145955590938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-1.2824</v>
      </c>
      <c r="R36" s="46">
        <f>IFERROR('2.3 Nettokøb (D)'!H37-'1.4 Udbytter (D)'!R36,"")</f>
        <v>-1.6315</v>
      </c>
      <c r="S36" s="177">
        <f>IFERROR('2.3 Nettokøb (D)'!I37-'1.4 Udbytter (D)'!S36,"")</f>
        <v>56.29692</v>
      </c>
    </row>
    <row r="37" spans="1:19" s="170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-39.426277839999997</v>
      </c>
      <c r="H37" s="51">
        <f>'1.2 Nettokøb (D)'!H38-'1.4 Udbytter (D)'!H37</f>
        <v>-219.13100295000001</v>
      </c>
      <c r="I37" s="51">
        <f>'1.2 Nettokøb (D)'!I38-'1.4 Udbytter (D)'!I37</f>
        <v>883.69222248000005</v>
      </c>
      <c r="J37" s="41"/>
      <c r="K37" s="44" t="s">
        <v>209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-2.0499890000000036</v>
      </c>
      <c r="R37" s="46">
        <f>IFERROR('2.3 Nettokøb (D)'!H38-'1.4 Udbytter (D)'!R37,"")</f>
        <v>-5.7433669999999992</v>
      </c>
      <c r="S37" s="177">
        <f>IFERROR('2.3 Nettokøb (D)'!I38-'1.4 Udbytter (D)'!S37,"")</f>
        <v>-39.519443000000003</v>
      </c>
    </row>
    <row r="38" spans="1:19" s="170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447.63095242000003</v>
      </c>
      <c r="H38" s="51">
        <f>'1.2 Nettokøb (D)'!H39-'1.4 Udbytter (D)'!H38</f>
        <v>301.80216808</v>
      </c>
      <c r="I38" s="51">
        <f>'1.2 Nettokøb (D)'!I39-'1.4 Udbytter (D)'!I38</f>
        <v>2964.5628780841998</v>
      </c>
      <c r="J38" s="41"/>
      <c r="K38" s="44" t="s">
        <v>218</v>
      </c>
      <c r="L38" s="46"/>
      <c r="M38" s="46"/>
      <c r="N38" s="46"/>
      <c r="O38" s="46"/>
      <c r="P38" s="46"/>
      <c r="Q38" s="46">
        <f>IFERROR('2.3 Nettokøb (D)'!G39-'1.4 Udbytter (D)'!Q38,"")</f>
        <v>503.2086147</v>
      </c>
      <c r="R38" s="46">
        <f>IFERROR('2.3 Nettokøb (D)'!H39-'1.4 Udbytter (D)'!R38,"")</f>
        <v>344.70262309999998</v>
      </c>
      <c r="S38" s="177">
        <f>IFERROR('2.3 Nettokøb (D)'!I39-'1.4 Udbytter (D)'!S38,"")</f>
        <v>1875.2432735</v>
      </c>
    </row>
    <row r="39" spans="1:19" s="170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171.75784644000001</v>
      </c>
      <c r="H39" s="51">
        <f>'1.2 Nettokøb (D)'!H40-'1.4 Udbytter (D)'!H39</f>
        <v>23.291698400000001</v>
      </c>
      <c r="I39" s="51">
        <f>'1.2 Nettokøb (D)'!I40-'1.4 Udbytter (D)'!I39</f>
        <v>-664.37363682594014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259.83086407000002</v>
      </c>
      <c r="R39" s="46">
        <f>IFERROR('2.3 Nettokøb (D)'!H40-'1.4 Udbytter (D)'!R39,"")</f>
        <v>1134.4622136999999</v>
      </c>
      <c r="S39" s="177">
        <f>IFERROR('2.3 Nettokøb (D)'!I40-'1.4 Udbytter (D)'!S39,"")</f>
        <v>3280.7702602047598</v>
      </c>
    </row>
    <row r="40" spans="1:19" s="170" customFormat="1" ht="15" customHeight="1" x14ac:dyDescent="0.2">
      <c r="A40" s="47" t="s">
        <v>161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1001.2439224315916</v>
      </c>
      <c r="H40" s="48">
        <f>'1.2 Nettokøb (D)'!H41-'1.4 Udbytter (D)'!H40</f>
        <v>-64.212103374999998</v>
      </c>
      <c r="I40" s="48">
        <f>'1.2 Nettokøb (D)'!I41-'1.4 Udbytter (D)'!I40</f>
        <v>4389.8960592973544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-2.6842000000000001</v>
      </c>
      <c r="R40" s="46">
        <f>IFERROR('2.3 Nettokøb (D)'!H41-'1.4 Udbytter (D)'!R40,"")</f>
        <v>14.821876</v>
      </c>
      <c r="S40" s="177">
        <f>IFERROR('2.3 Nettokøb (D)'!I41-'1.4 Udbytter (D)'!S40,"")</f>
        <v>61.382726999999996</v>
      </c>
    </row>
    <row r="41" spans="1:19" s="170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107.18654313</v>
      </c>
      <c r="H41" s="48">
        <f>'1.2 Nettokøb (D)'!H42-'1.4 Udbytter (D)'!H41</f>
        <v>-910.99054443</v>
      </c>
      <c r="I41" s="48">
        <f>'1.2 Nettokøb (D)'!I42-'1.4 Udbytter (D)'!I41</f>
        <v>-1449.6800852699998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11.481185</v>
      </c>
      <c r="R41" s="46">
        <f>IFERROR('2.3 Nettokøb (D)'!H42-'1.4 Udbytter (D)'!R41,"")</f>
        <v>-13.32424</v>
      </c>
      <c r="S41" s="177">
        <f>IFERROR('2.3 Nettokøb (D)'!I42-'1.4 Udbytter (D)'!S41,"")</f>
        <v>-12.7391942</v>
      </c>
    </row>
    <row r="42" spans="1:19" s="170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14.7937593</v>
      </c>
      <c r="H42" s="48">
        <f>'1.2 Nettokøb (D)'!H43-'1.4 Udbytter (D)'!H42</f>
        <v>12.223997000000001</v>
      </c>
      <c r="I42" s="48">
        <f>'1.2 Nettokøb (D)'!I43-'1.4 Udbytter (D)'!I42</f>
        <v>6.164777100000002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165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-30.36565306</v>
      </c>
      <c r="H43" s="48">
        <f>'1.2 Nettokøb (D)'!H44-'1.4 Udbytter (D)'!H43</f>
        <v>-163.40749334</v>
      </c>
      <c r="I43" s="48">
        <f>'1.2 Nettokøb (D)'!I44-'1.4 Udbytter (D)'!I43</f>
        <v>-1232.18563266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1359.83004478</v>
      </c>
      <c r="R43" s="46">
        <f>IFERROR('2.3 Nettokøb (D)'!H44-'1.4 Udbytter (D)'!R43,"")</f>
        <v>5091.1564469900004</v>
      </c>
      <c r="S43" s="177">
        <f>IFERROR('2.3 Nettokøb (D)'!I44-'1.4 Udbytter (D)'!S43,"")</f>
        <v>4357.4952157799999</v>
      </c>
    </row>
    <row r="44" spans="1:19" s="170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0</v>
      </c>
      <c r="H44" s="48">
        <f>'1.2 Nettokøb (D)'!H45-'1.4 Udbytter (D)'!H44</f>
        <v>0</v>
      </c>
      <c r="I44" s="48">
        <f>'1.2 Nettokøb (D)'!I45-'1.4 Udbytter (D)'!I44</f>
        <v>0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0</v>
      </c>
      <c r="R44" s="46">
        <f>IFERROR('2.3 Nettokøb (D)'!H45-'1.4 Udbytter (D)'!R44,"")</f>
        <v>2.2637125400000002</v>
      </c>
      <c r="S44" s="177">
        <f>IFERROR('2.3 Nettokøb (D)'!I45-'1.4 Udbytter (D)'!S44,"")</f>
        <v>4.6673721500000003</v>
      </c>
    </row>
    <row r="45" spans="1:19" s="170" customFormat="1" ht="15" customHeight="1" x14ac:dyDescent="0.2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2321.0268163147489</v>
      </c>
      <c r="H45" s="143">
        <f>H3+H21+H26+H33+H34+H35+H40+H41+H42+H43+H44</f>
        <v>-1522.4872451853123</v>
      </c>
      <c r="I45" s="143">
        <f>I3+I21+I26+I33+I34+I35+I40+I41+I42+I43+I44</f>
        <v>-17497.577136424039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-20.26767495</v>
      </c>
      <c r="R45" s="46">
        <f>IFERROR('2.3 Nettokøb (D)'!H46-'1.4 Udbytter (D)'!R45,"")</f>
        <v>-25.277115219999999</v>
      </c>
      <c r="S45" s="177">
        <f>IFERROR('2.3 Nettokøb (D)'!I46-'1.4 Udbytter (D)'!S45,"")</f>
        <v>-582.62025058000006</v>
      </c>
    </row>
    <row r="46" spans="1:19" s="170" customFormat="1" ht="15" customHeight="1" x14ac:dyDescent="0.2">
      <c r="A46" s="24" t="s">
        <v>211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108.43282499999999</v>
      </c>
      <c r="R46" s="46">
        <f>IFERROR('2.3 Nettokøb (D)'!H47-'1.4 Udbytter (D)'!R46,"")</f>
        <v>59.107159000000003</v>
      </c>
      <c r="S46" s="177">
        <f>IFERROR('2.3 Nettokøb (D)'!I47-'1.4 Udbytter (D)'!S46,"")</f>
        <v>-1161.422284</v>
      </c>
    </row>
    <row r="47" spans="1:19" s="175" customFormat="1" ht="15" customHeight="1" x14ac:dyDescent="0.2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2321.026816314748</v>
      </c>
      <c r="R47" s="143">
        <f>SUM(R3:R46)-R37</f>
        <v>-1522.487245185315</v>
      </c>
      <c r="S47" s="141">
        <f>SUM(S3:S46)-S37</f>
        <v>-17497.577136424046</v>
      </c>
    </row>
    <row r="48" spans="1:19" s="175" customFormat="1" ht="15" customHeight="1" x14ac:dyDescent="0.2">
      <c r="A48" s="167"/>
      <c r="B48" s="167"/>
      <c r="C48" s="167"/>
      <c r="D48" s="157"/>
      <c r="E48" s="157"/>
      <c r="F48" s="157"/>
      <c r="G48" s="157"/>
      <c r="H48" s="157"/>
      <c r="I48" s="157"/>
      <c r="J48" s="220"/>
      <c r="K48" s="157" t="s">
        <v>211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200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">
      <c r="A50" s="249" t="s">
        <v>61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14" width="13.7109375" style="169" customWidth="1"/>
    <col min="15" max="16384" width="11.42578125" style="178" hidden="1"/>
  </cols>
  <sheetData>
    <row r="1" spans="1:14" ht="24" customHeight="1" x14ac:dyDescent="0.2">
      <c r="A1" s="224" t="s">
        <v>210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79" customFormat="1" ht="15" customHeight="1" x14ac:dyDescent="0.2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220</v>
      </c>
      <c r="H3" s="119" t="s">
        <v>222</v>
      </c>
      <c r="I3" s="114">
        <v>2018</v>
      </c>
      <c r="J3" s="61">
        <v>2019</v>
      </c>
      <c r="K3" s="61">
        <v>2020</v>
      </c>
      <c r="L3" s="61">
        <v>2021</v>
      </c>
      <c r="M3" s="61" t="s">
        <v>220</v>
      </c>
      <c r="N3" s="180" t="s">
        <v>222</v>
      </c>
    </row>
    <row r="4" spans="1:14" ht="15" customHeight="1" x14ac:dyDescent="0.2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3084.873415813579</v>
      </c>
      <c r="H4" s="120">
        <v>3153.7447205681001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3084.8734170549578</v>
      </c>
      <c r="N4" s="103">
        <v>3153.7447171289532</v>
      </c>
    </row>
    <row r="5" spans="1:14" ht="15" customHeight="1" x14ac:dyDescent="0.2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>
        <v>0</v>
      </c>
      <c r="H5" s="120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51">
        <v>0</v>
      </c>
      <c r="N5" s="103">
        <v>0</v>
      </c>
    </row>
    <row r="6" spans="1:14" ht="15" customHeight="1" x14ac:dyDescent="0.2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165</v>
      </c>
      <c r="G6" s="50" t="s">
        <v>165</v>
      </c>
      <c r="H6" s="89" t="s">
        <v>165</v>
      </c>
      <c r="I6" s="86">
        <v>736.22973737999996</v>
      </c>
      <c r="J6" s="50"/>
      <c r="K6" s="50"/>
      <c r="L6" s="50" t="s">
        <v>165</v>
      </c>
      <c r="M6" s="50" t="s">
        <v>165</v>
      </c>
      <c r="N6" s="102" t="s">
        <v>165</v>
      </c>
    </row>
    <row r="7" spans="1:14" ht="15" customHeight="1" x14ac:dyDescent="0.2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124451.12737433201</v>
      </c>
      <c r="H7" s="120">
        <v>117996.111156221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106291.42849758829</v>
      </c>
      <c r="N7" s="103">
        <v>100880.33750620041</v>
      </c>
    </row>
    <row r="8" spans="1:14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2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14516.0231245</v>
      </c>
      <c r="H9" s="120">
        <v>13896.702127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14516.02312387</v>
      </c>
      <c r="N9" s="103">
        <v>13896.70212715</v>
      </c>
    </row>
    <row r="10" spans="1:14" ht="15" customHeight="1" x14ac:dyDescent="0.2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9303.7095013899998</v>
      </c>
      <c r="H10" s="120">
        <v>8930.7722035000006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9303.7095013899998</v>
      </c>
      <c r="N10" s="103">
        <v>8787.6722035000003</v>
      </c>
    </row>
    <row r="11" spans="1:14" ht="15" customHeight="1" x14ac:dyDescent="0.2">
      <c r="A11" s="102" t="s">
        <v>164</v>
      </c>
      <c r="B11" s="95"/>
      <c r="C11" s="50"/>
      <c r="D11" s="50"/>
      <c r="E11" s="50">
        <v>3155.411666</v>
      </c>
      <c r="F11" s="50">
        <v>4116.4316239999998</v>
      </c>
      <c r="G11" s="51">
        <v>3674.8123030000002</v>
      </c>
      <c r="H11" s="120">
        <v>3343.1707029999998</v>
      </c>
      <c r="I11" s="86"/>
      <c r="J11" s="50"/>
      <c r="K11" s="50">
        <v>3155.1231480000001</v>
      </c>
      <c r="L11" s="50">
        <v>4116.4316239999998</v>
      </c>
      <c r="M11" s="51">
        <v>3674.8123030000002</v>
      </c>
      <c r="N11" s="103">
        <v>3343.1707029999998</v>
      </c>
    </row>
    <row r="12" spans="1:14" ht="15" customHeight="1" x14ac:dyDescent="0.2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417692.04513398476</v>
      </c>
      <c r="H12" s="120">
        <v>406339.7611478917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399694.88333350874</v>
      </c>
      <c r="N12" s="103">
        <v>388919.70574550319</v>
      </c>
    </row>
    <row r="13" spans="1:14" ht="15" customHeight="1" x14ac:dyDescent="0.2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277.35401899999999</v>
      </c>
      <c r="H13" s="120">
        <v>265.94654300000002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277.35401899999999</v>
      </c>
      <c r="N13" s="103">
        <v>265.94654300000002</v>
      </c>
    </row>
    <row r="14" spans="1:14" ht="15" customHeight="1" x14ac:dyDescent="0.2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43327.773809999999</v>
      </c>
      <c r="H14" s="120">
        <v>40169.248272999997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27658.264800500001</v>
      </c>
      <c r="N14" s="103">
        <v>25797.188369119998</v>
      </c>
    </row>
    <row r="15" spans="1:14" ht="15" customHeight="1" x14ac:dyDescent="0.2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1006.6643749999999</v>
      </c>
      <c r="H15" s="120">
        <v>922.26086899999996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1006.6643749999999</v>
      </c>
      <c r="N15" s="103">
        <v>922.26086899999996</v>
      </c>
    </row>
    <row r="16" spans="1:14" ht="15" customHeight="1" x14ac:dyDescent="0.2">
      <c r="A16" s="105" t="s">
        <v>163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766.51132900000005</v>
      </c>
      <c r="H16" s="120">
        <v>760.61035300000003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766.51132900000005</v>
      </c>
      <c r="N16" s="103">
        <v>760.61035300000003</v>
      </c>
    </row>
    <row r="17" spans="1:14" ht="15" customHeight="1" x14ac:dyDescent="0.2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21121.130023000002</v>
      </c>
      <c r="H17" s="120">
        <v>20128.019726999999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19511.983347590001</v>
      </c>
      <c r="N17" s="103">
        <v>18579.48887664</v>
      </c>
    </row>
    <row r="18" spans="1:14" ht="15" customHeight="1" x14ac:dyDescent="0.2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1395.7471096700001</v>
      </c>
      <c r="H18" s="120">
        <v>1349.63583309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1337.9406553199999</v>
      </c>
      <c r="N18" s="103">
        <v>1298.0145305799999</v>
      </c>
    </row>
    <row r="19" spans="1:14" ht="15" customHeight="1" x14ac:dyDescent="0.2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566.28786300000002</v>
      </c>
      <c r="H19" s="120">
        <v>562.70658600000002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566.28786300000002</v>
      </c>
      <c r="N19" s="103">
        <v>562.70658600000002</v>
      </c>
    </row>
    <row r="20" spans="1:14" ht="15" customHeight="1" x14ac:dyDescent="0.2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2694.8476099999998</v>
      </c>
      <c r="H20" s="120">
        <v>2458.605423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2694.8476099999998</v>
      </c>
      <c r="N20" s="103">
        <v>2458.605423</v>
      </c>
    </row>
    <row r="21" spans="1:14" ht="15" customHeight="1" x14ac:dyDescent="0.2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13545.522658379999</v>
      </c>
      <c r="H21" s="120">
        <v>13257.11318041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12496.18081627</v>
      </c>
      <c r="N21" s="103">
        <v>12224.52953591</v>
      </c>
    </row>
    <row r="22" spans="1:14" ht="15" customHeight="1" x14ac:dyDescent="0.2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165</v>
      </c>
      <c r="G22" s="50" t="s">
        <v>165</v>
      </c>
      <c r="H22" s="89" t="s">
        <v>165</v>
      </c>
      <c r="I22" s="86">
        <v>29.453568000000001</v>
      </c>
      <c r="J22" s="50">
        <v>62.186200999999997</v>
      </c>
      <c r="K22" s="50">
        <v>151.15722600000001</v>
      </c>
      <c r="L22" s="50" t="s">
        <v>165</v>
      </c>
      <c r="M22" s="50" t="s">
        <v>165</v>
      </c>
      <c r="N22" s="102" t="s">
        <v>165</v>
      </c>
    </row>
    <row r="23" spans="1:14" ht="15" customHeight="1" x14ac:dyDescent="0.2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122570.49710408119</v>
      </c>
      <c r="H23" s="120">
        <v>119318.35759536663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85852.384357022122</v>
      </c>
      <c r="N23" s="103">
        <v>83659.485520004615</v>
      </c>
    </row>
    <row r="24" spans="1:14" ht="15" customHeight="1" x14ac:dyDescent="0.2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424.62552879999998</v>
      </c>
      <c r="H24" s="120">
        <v>452.31553459999998</v>
      </c>
      <c r="I24" s="86"/>
      <c r="J24" s="50"/>
      <c r="K24" s="50">
        <v>362.77564719503101</v>
      </c>
      <c r="L24" s="50">
        <v>453.066009487325</v>
      </c>
      <c r="M24" s="51">
        <v>424.62552883585499</v>
      </c>
      <c r="N24" s="103">
        <v>452.31553459999998</v>
      </c>
    </row>
    <row r="25" spans="1:14" ht="15" customHeight="1" x14ac:dyDescent="0.2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8192.8479184600001</v>
      </c>
      <c r="H25" s="120">
        <v>7500.3717757599998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8192.84791821</v>
      </c>
      <c r="N25" s="103">
        <v>7500.3717759299998</v>
      </c>
    </row>
    <row r="26" spans="1:14" ht="15" customHeight="1" x14ac:dyDescent="0.2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37516.449060580002</v>
      </c>
      <c r="H26" s="120">
        <v>35865.613747240001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36240.257217509999</v>
      </c>
      <c r="N26" s="103">
        <v>34611.368782309997</v>
      </c>
    </row>
    <row r="27" spans="1:14" ht="15" customHeight="1" x14ac:dyDescent="0.2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8393.9993709999999</v>
      </c>
      <c r="H27" s="120">
        <v>8013.1933840000002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7702.6052049999998</v>
      </c>
      <c r="N27" s="103">
        <v>7342.0618029999996</v>
      </c>
    </row>
    <row r="28" spans="1:14" ht="15" customHeight="1" x14ac:dyDescent="0.2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23131.295107999998</v>
      </c>
      <c r="H28" s="120">
        <v>22221.624129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23131.295106819998</v>
      </c>
      <c r="N28" s="103">
        <v>22221.624129439999</v>
      </c>
    </row>
    <row r="29" spans="1:14" ht="15" customHeight="1" x14ac:dyDescent="0.2">
      <c r="A29" s="102" t="s">
        <v>98</v>
      </c>
      <c r="B29" s="95"/>
      <c r="C29" s="50"/>
      <c r="D29" s="50"/>
      <c r="E29" s="50"/>
      <c r="F29" s="50" t="s">
        <v>165</v>
      </c>
      <c r="G29" s="50" t="s">
        <v>165</v>
      </c>
      <c r="H29" s="89" t="s">
        <v>165</v>
      </c>
      <c r="I29" s="86"/>
      <c r="J29" s="50"/>
      <c r="K29" s="50"/>
      <c r="L29" s="50" t="s">
        <v>165</v>
      </c>
      <c r="M29" s="50" t="s">
        <v>165</v>
      </c>
      <c r="N29" s="102" t="s">
        <v>165</v>
      </c>
    </row>
    <row r="30" spans="1:14" ht="15" customHeight="1" x14ac:dyDescent="0.2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0</v>
      </c>
      <c r="H30" s="120">
        <v>0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0</v>
      </c>
      <c r="N30" s="103">
        <v>0</v>
      </c>
    </row>
    <row r="31" spans="1:14" ht="15" customHeight="1" x14ac:dyDescent="0.2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165</v>
      </c>
      <c r="G31" s="50" t="s">
        <v>165</v>
      </c>
      <c r="H31" s="89" t="s">
        <v>165</v>
      </c>
      <c r="I31" s="115">
        <v>173.12094164000001</v>
      </c>
      <c r="J31" s="62">
        <v>264.2732952889038</v>
      </c>
      <c r="K31" s="62"/>
      <c r="L31" s="62" t="s">
        <v>165</v>
      </c>
      <c r="M31" s="50" t="s">
        <v>165</v>
      </c>
      <c r="N31" s="102" t="s">
        <v>165</v>
      </c>
    </row>
    <row r="32" spans="1:14" ht="15" customHeight="1" x14ac:dyDescent="0.2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263696.63809000002</v>
      </c>
      <c r="H32" s="120">
        <v>254455.473283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249999.69183230001</v>
      </c>
      <c r="N32" s="103">
        <v>240828.69037210001</v>
      </c>
    </row>
    <row r="33" spans="1:14" ht="15" customHeight="1" x14ac:dyDescent="0.2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778510.16725118214</v>
      </c>
      <c r="H33" s="120">
        <v>758863.65825305227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637009.91892328777</v>
      </c>
      <c r="N33" s="103">
        <v>621778.37650354556</v>
      </c>
    </row>
    <row r="34" spans="1:14" ht="15" customHeight="1" x14ac:dyDescent="0.2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265001.64006164001</v>
      </c>
      <c r="H34" s="120">
        <v>251652.71860446999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259770.64378365999</v>
      </c>
      <c r="N34" s="103">
        <v>246596.20979545001</v>
      </c>
    </row>
    <row r="35" spans="1:14" ht="15" customHeight="1" x14ac:dyDescent="0.2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1190.0286474143415</v>
      </c>
      <c r="H35" s="120">
        <v>1189.9360984825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1160.7652985004108</v>
      </c>
      <c r="N35" s="103">
        <v>1159.7371841150159</v>
      </c>
    </row>
    <row r="36" spans="1:14" ht="15" customHeight="1" x14ac:dyDescent="0.2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18035.333207817483</v>
      </c>
      <c r="H36" s="120">
        <v>17123.487450502402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18035.333211450506</v>
      </c>
      <c r="N36" s="103">
        <v>17123.48745154584</v>
      </c>
    </row>
    <row r="37" spans="1:14" ht="15" customHeight="1" x14ac:dyDescent="0.2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674.20463199999995</v>
      </c>
      <c r="H37" s="120">
        <v>657.91651000000002</v>
      </c>
      <c r="I37" s="86"/>
      <c r="J37" s="50"/>
      <c r="K37" s="50">
        <v>722.23816299999999</v>
      </c>
      <c r="L37" s="50">
        <v>680.91304600000001</v>
      </c>
      <c r="M37" s="51">
        <v>674.20463199999995</v>
      </c>
      <c r="N37" s="103">
        <v>657.91651000000002</v>
      </c>
    </row>
    <row r="38" spans="1:14" ht="15" customHeight="1" x14ac:dyDescent="0.2">
      <c r="A38" s="106" t="s">
        <v>199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1239.5631040000001</v>
      </c>
      <c r="H38" s="121">
        <v>1237.629005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1239.5631040000001</v>
      </c>
      <c r="N38" s="106">
        <v>1237.629005</v>
      </c>
    </row>
    <row r="39" spans="1:14" ht="15" customHeight="1" x14ac:dyDescent="0.2">
      <c r="A39" s="106" t="s">
        <v>218</v>
      </c>
      <c r="B39" s="112"/>
      <c r="C39" s="65"/>
      <c r="D39" s="65"/>
      <c r="E39" s="65"/>
      <c r="F39" s="65"/>
      <c r="G39" s="65">
        <v>1582.1962145</v>
      </c>
      <c r="H39" s="121">
        <v>1888.9139952</v>
      </c>
      <c r="I39" s="117"/>
      <c r="J39" s="65"/>
      <c r="K39" s="65"/>
      <c r="L39" s="65"/>
      <c r="M39" s="65">
        <v>1582.1962145746529</v>
      </c>
      <c r="N39" s="106">
        <v>1888.9139952</v>
      </c>
    </row>
    <row r="40" spans="1:14" ht="15" customHeight="1" x14ac:dyDescent="0.2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77191.808763749999</v>
      </c>
      <c r="H40" s="120">
        <v>76023.05938649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66151.970239489994</v>
      </c>
      <c r="N40" s="103">
        <v>64890.740616470001</v>
      </c>
    </row>
    <row r="41" spans="1:14" ht="15" customHeight="1" x14ac:dyDescent="0.2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1161.6986690000001</v>
      </c>
      <c r="H41" s="120">
        <v>1122.858972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1161.6986690000001</v>
      </c>
      <c r="N41" s="103">
        <v>1122.858972</v>
      </c>
    </row>
    <row r="42" spans="1:14" ht="15" customHeight="1" x14ac:dyDescent="0.2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1681.5256766</v>
      </c>
      <c r="H42" s="120">
        <v>1604.6555149999999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1681.525676618425</v>
      </c>
      <c r="N42" s="103">
        <v>1604.6555149999999</v>
      </c>
    </row>
    <row r="43" spans="1:14" ht="15" customHeight="1" x14ac:dyDescent="0.2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165</v>
      </c>
      <c r="G43" s="50" t="s">
        <v>165</v>
      </c>
      <c r="H43" s="89" t="s">
        <v>165</v>
      </c>
      <c r="I43" s="118">
        <v>613.27205786000002</v>
      </c>
      <c r="J43" s="66"/>
      <c r="K43" s="66"/>
      <c r="L43" s="66" t="s">
        <v>165</v>
      </c>
      <c r="M43" s="50" t="s">
        <v>165</v>
      </c>
      <c r="N43" s="102" t="s">
        <v>165</v>
      </c>
    </row>
    <row r="44" spans="1:14" ht="15" customHeight="1" x14ac:dyDescent="0.2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70392.011662222125</v>
      </c>
      <c r="H44" s="120">
        <v>73796.433482098262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59050.681522114646</v>
      </c>
      <c r="N44" s="103">
        <v>57629.233442900782</v>
      </c>
    </row>
    <row r="45" spans="1:14" ht="15" customHeight="1" x14ac:dyDescent="0.2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1871.9172490000001</v>
      </c>
      <c r="H45" s="120">
        <v>1844.408788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117.93131552</v>
      </c>
      <c r="N45" s="103">
        <v>118.28820584</v>
      </c>
    </row>
    <row r="46" spans="1:14" ht="15" customHeight="1" x14ac:dyDescent="0.2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3767.37483307</v>
      </c>
      <c r="H46" s="120">
        <v>3576.6957135500002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3767.3748332077048</v>
      </c>
      <c r="N46" s="103">
        <v>3576.6957135500002</v>
      </c>
    </row>
    <row r="47" spans="1:14" ht="15" customHeight="1" x14ac:dyDescent="0.2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16805.618716000001</v>
      </c>
      <c r="H47" s="120">
        <v>16537.927567999999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16781.08229024</v>
      </c>
      <c r="N47" s="103">
        <v>16511.56461958</v>
      </c>
    </row>
    <row r="48" spans="1:14" ht="15" customHeight="1" x14ac:dyDescent="0.2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2359216.3074151883</v>
      </c>
      <c r="H48" s="149">
        <f>SUM(H4:H47)-H38</f>
        <v>2287244.0286314925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2081370.7987674542</v>
      </c>
      <c r="N48" s="181">
        <f>SUM(N4:N47)-N38</f>
        <v>2013125.2805313147</v>
      </c>
    </row>
    <row r="49" spans="1:14" ht="15" customHeight="1" x14ac:dyDescent="0.2">
      <c r="A49" s="161" t="s">
        <v>201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25">
      <c r="A50" s="164" t="s">
        <v>200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2">
      <c r="A51" s="251" t="s">
        <v>158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</row>
  </sheetData>
  <mergeCells count="4">
    <mergeCell ref="A1:N1"/>
    <mergeCell ref="I2:N2"/>
    <mergeCell ref="B2:H2"/>
    <mergeCell ref="A51:N51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80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8" width="13.7109375" style="186" customWidth="1"/>
    <col min="9" max="14" width="13.7109375" style="169" customWidth="1"/>
    <col min="15" max="16384" width="11.42578125" style="171" hidden="1"/>
  </cols>
  <sheetData>
    <row r="1" spans="1:14" ht="24" customHeight="1" x14ac:dyDescent="0.2">
      <c r="A1" s="224" t="s">
        <v>208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51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82" customFormat="1" ht="15" customHeight="1" x14ac:dyDescent="0.2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220</v>
      </c>
      <c r="H3" s="126" t="s">
        <v>222</v>
      </c>
      <c r="I3" s="122">
        <v>2018</v>
      </c>
      <c r="J3" s="68">
        <v>2019</v>
      </c>
      <c r="K3" s="68">
        <v>2020</v>
      </c>
      <c r="L3" s="68">
        <v>2021</v>
      </c>
      <c r="M3" s="69" t="s">
        <v>220</v>
      </c>
      <c r="N3" s="183" t="s">
        <v>222</v>
      </c>
    </row>
    <row r="4" spans="1:14" s="182" customFormat="1" ht="15" customHeight="1" x14ac:dyDescent="0.2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1696.635724</v>
      </c>
      <c r="H4" s="127">
        <v>1778.9289269999999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1696.6357238000001</v>
      </c>
      <c r="N4" s="101">
        <v>1778.9289272000001</v>
      </c>
    </row>
    <row r="5" spans="1:14" s="182" customFormat="1" ht="15" customHeight="1" x14ac:dyDescent="0.2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>
        <v>0</v>
      </c>
      <c r="H5" s="127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62">
        <v>0</v>
      </c>
      <c r="N5" s="101">
        <v>0</v>
      </c>
    </row>
    <row r="6" spans="1:14" s="182" customFormat="1" ht="15" customHeight="1" x14ac:dyDescent="0.2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165</v>
      </c>
      <c r="G6" s="62" t="s">
        <v>165</v>
      </c>
      <c r="H6" s="127" t="s">
        <v>165</v>
      </c>
      <c r="I6" s="86">
        <v>736.22973737999996</v>
      </c>
      <c r="J6" s="50">
        <v>0</v>
      </c>
      <c r="K6" s="50"/>
      <c r="L6" s="50" t="s">
        <v>165</v>
      </c>
      <c r="M6" s="62" t="s">
        <v>165</v>
      </c>
      <c r="N6" s="101" t="s">
        <v>165</v>
      </c>
    </row>
    <row r="7" spans="1:14" s="182" customFormat="1" ht="15" customHeight="1" x14ac:dyDescent="0.2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119511.54463124899</v>
      </c>
      <c r="H7" s="127">
        <v>113343.405995484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101351.84575501965</v>
      </c>
      <c r="N7" s="101">
        <v>96227.632345463397</v>
      </c>
    </row>
    <row r="8" spans="1:14" s="182" customFormat="1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165</v>
      </c>
      <c r="H8" s="127" t="s">
        <v>165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165</v>
      </c>
      <c r="N8" s="101" t="s">
        <v>165</v>
      </c>
    </row>
    <row r="9" spans="1:14" s="182" customFormat="1" ht="15" customHeight="1" x14ac:dyDescent="0.2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14516.0231245</v>
      </c>
      <c r="H9" s="127">
        <v>13896.702127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14516.02312387</v>
      </c>
      <c r="N9" s="101">
        <v>13896.70212715</v>
      </c>
    </row>
    <row r="10" spans="1:14" s="182" customFormat="1" ht="15" customHeight="1" x14ac:dyDescent="0.2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9303.7095013899998</v>
      </c>
      <c r="H10" s="127">
        <v>8930.7722035000006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9303.7095013899998</v>
      </c>
      <c r="N10" s="101">
        <v>8787.6722035000003</v>
      </c>
    </row>
    <row r="11" spans="1:14" s="182" customFormat="1" ht="15" customHeight="1" x14ac:dyDescent="0.2">
      <c r="A11" s="105" t="s">
        <v>164</v>
      </c>
      <c r="B11" s="95"/>
      <c r="C11" s="50"/>
      <c r="D11" s="50"/>
      <c r="E11" s="50">
        <v>196.447847</v>
      </c>
      <c r="F11" s="50">
        <v>417.17844100000002</v>
      </c>
      <c r="G11" s="62">
        <v>330.71445499999999</v>
      </c>
      <c r="H11" s="127">
        <v>290.56531899999999</v>
      </c>
      <c r="I11" s="86"/>
      <c r="J11" s="50"/>
      <c r="K11" s="50">
        <v>196.43456699999999</v>
      </c>
      <c r="L11" s="50">
        <v>417.17844100000002</v>
      </c>
      <c r="M11" s="62">
        <v>330.71445499999999</v>
      </c>
      <c r="N11" s="101">
        <v>290.56531899999999</v>
      </c>
    </row>
    <row r="12" spans="1:14" s="182" customFormat="1" ht="15" customHeight="1" x14ac:dyDescent="0.2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212370.5137376964</v>
      </c>
      <c r="H12" s="127">
        <v>205543.90946342307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196917.87064573952</v>
      </c>
      <c r="N12" s="101">
        <v>190608.45110911291</v>
      </c>
    </row>
    <row r="13" spans="1:14" s="182" customFormat="1" ht="15" customHeight="1" x14ac:dyDescent="0.2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277.35401899999999</v>
      </c>
      <c r="H13" s="127">
        <v>265.94654300000002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277.35401899999999</v>
      </c>
      <c r="N13" s="101">
        <v>265.94654300000002</v>
      </c>
    </row>
    <row r="14" spans="1:14" s="182" customFormat="1" ht="15" customHeight="1" x14ac:dyDescent="0.2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43327.773809999999</v>
      </c>
      <c r="H14" s="127">
        <v>40169.248272999997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27658.264800500001</v>
      </c>
      <c r="N14" s="101">
        <v>25797.188369119998</v>
      </c>
    </row>
    <row r="15" spans="1:14" s="182" customFormat="1" ht="15" customHeight="1" x14ac:dyDescent="0.2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1006.6643749999999</v>
      </c>
      <c r="H15" s="127">
        <v>922.26086899999996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1006.6643749999999</v>
      </c>
      <c r="N15" s="101">
        <v>922.26086899999996</v>
      </c>
    </row>
    <row r="16" spans="1:14" s="182" customFormat="1" ht="15" customHeight="1" x14ac:dyDescent="0.2">
      <c r="A16" s="105" t="s">
        <v>163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766.51132900000005</v>
      </c>
      <c r="H16" s="127">
        <v>760.61035300000003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766.51132900000005</v>
      </c>
      <c r="N16" s="101">
        <v>760.61035300000003</v>
      </c>
    </row>
    <row r="17" spans="1:14" s="182" customFormat="1" ht="15" customHeight="1" x14ac:dyDescent="0.2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19553.991902000002</v>
      </c>
      <c r="H17" s="127">
        <v>18655.493401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18084.47712345</v>
      </c>
      <c r="N17" s="101">
        <v>17239.730855329999</v>
      </c>
    </row>
    <row r="18" spans="1:14" s="182" customFormat="1" ht="15" customHeight="1" x14ac:dyDescent="0.2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1395.7471096700001</v>
      </c>
      <c r="H18" s="127">
        <v>1349.63583309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1337.9406553199999</v>
      </c>
      <c r="N18" s="101">
        <v>1298.0145305799999</v>
      </c>
    </row>
    <row r="19" spans="1:14" s="182" customFormat="1" ht="15" customHeight="1" x14ac:dyDescent="0.2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66.590424999999996</v>
      </c>
      <c r="H19" s="127">
        <v>61.050049999999999</v>
      </c>
      <c r="I19" s="86"/>
      <c r="J19" s="50"/>
      <c r="K19" s="50">
        <v>151.15992700000001</v>
      </c>
      <c r="L19" s="50">
        <v>158.390275</v>
      </c>
      <c r="M19" s="62">
        <v>66.590424999999996</v>
      </c>
      <c r="N19" s="101">
        <v>61.050049999999999</v>
      </c>
    </row>
    <row r="20" spans="1:14" s="182" customFormat="1" ht="15" customHeight="1" x14ac:dyDescent="0.2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2377.4718750000002</v>
      </c>
      <c r="H20" s="127">
        <v>2193.492201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2377.4718750000002</v>
      </c>
      <c r="N20" s="101">
        <v>2193.492201</v>
      </c>
    </row>
    <row r="21" spans="1:14" s="182" customFormat="1" ht="15" customHeight="1" x14ac:dyDescent="0.2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6023.0217622500004</v>
      </c>
      <c r="H21" s="127">
        <v>5853.8502134099999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6023.0217624899997</v>
      </c>
      <c r="N21" s="101">
        <v>5853.8502134</v>
      </c>
    </row>
    <row r="22" spans="1:14" s="182" customFormat="1" ht="15" customHeight="1" x14ac:dyDescent="0.2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165</v>
      </c>
      <c r="G22" s="62" t="s">
        <v>165</v>
      </c>
      <c r="H22" s="127" t="s">
        <v>165</v>
      </c>
      <c r="I22" s="86">
        <v>29.453568000000001</v>
      </c>
      <c r="J22" s="50">
        <v>62.186200999999997</v>
      </c>
      <c r="K22" s="50">
        <v>151.15722600000001</v>
      </c>
      <c r="L22" s="50" t="s">
        <v>165</v>
      </c>
      <c r="M22" s="62" t="s">
        <v>165</v>
      </c>
      <c r="N22" s="101" t="s">
        <v>165</v>
      </c>
    </row>
    <row r="23" spans="1:14" s="182" customFormat="1" ht="15" customHeight="1" x14ac:dyDescent="0.2">
      <c r="A23" s="105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113602.43354426761</v>
      </c>
      <c r="H23" s="127">
        <v>110733.17867232142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80279.073123188748</v>
      </c>
      <c r="N23" s="101">
        <v>78350.32770755433</v>
      </c>
    </row>
    <row r="24" spans="1:14" s="182" customFormat="1" ht="15" customHeight="1" x14ac:dyDescent="0.2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424.62552879999998</v>
      </c>
      <c r="H24" s="127">
        <v>452.31553459999998</v>
      </c>
      <c r="I24" s="86"/>
      <c r="J24" s="50"/>
      <c r="K24" s="50">
        <v>362.77564719503101</v>
      </c>
      <c r="L24" s="50">
        <v>453.066009487325</v>
      </c>
      <c r="M24" s="62">
        <v>424.62552883585499</v>
      </c>
      <c r="N24" s="101">
        <v>452.31553459999998</v>
      </c>
    </row>
    <row r="25" spans="1:14" s="182" customFormat="1" ht="15" customHeight="1" x14ac:dyDescent="0.2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8192.8479184600001</v>
      </c>
      <c r="H25" s="127">
        <v>7500.3717757599998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8192.84791821</v>
      </c>
      <c r="N25" s="101">
        <v>7500.3717759299998</v>
      </c>
    </row>
    <row r="26" spans="1:14" s="182" customFormat="1" ht="15" customHeight="1" x14ac:dyDescent="0.2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37516.449060580002</v>
      </c>
      <c r="H26" s="127">
        <v>35865.613747240001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36240.257217509999</v>
      </c>
      <c r="N26" s="101">
        <v>34611.368782309997</v>
      </c>
    </row>
    <row r="27" spans="1:14" s="182" customFormat="1" ht="15" customHeight="1" x14ac:dyDescent="0.2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8393.9993709999999</v>
      </c>
      <c r="H27" s="127">
        <v>8013.1933840000002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7702.6052049999998</v>
      </c>
      <c r="N27" s="101">
        <v>7342.0618029999996</v>
      </c>
    </row>
    <row r="28" spans="1:14" s="182" customFormat="1" ht="15" customHeight="1" x14ac:dyDescent="0.2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23131.295107999998</v>
      </c>
      <c r="H28" s="127">
        <v>22221.624129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23131.295106819998</v>
      </c>
      <c r="N28" s="101">
        <v>22221.624129439999</v>
      </c>
    </row>
    <row r="29" spans="1:14" s="182" customFormat="1" ht="15" customHeight="1" x14ac:dyDescent="0.2">
      <c r="A29" s="105" t="s">
        <v>98</v>
      </c>
      <c r="B29" s="95"/>
      <c r="C29" s="50"/>
      <c r="D29" s="50"/>
      <c r="E29" s="50"/>
      <c r="F29" s="50" t="s">
        <v>165</v>
      </c>
      <c r="G29" s="62" t="s">
        <v>165</v>
      </c>
      <c r="H29" s="127" t="s">
        <v>165</v>
      </c>
      <c r="I29" s="86"/>
      <c r="J29" s="50"/>
      <c r="K29" s="50"/>
      <c r="L29" s="50" t="s">
        <v>165</v>
      </c>
      <c r="M29" s="62" t="s">
        <v>165</v>
      </c>
      <c r="N29" s="101" t="s">
        <v>165</v>
      </c>
    </row>
    <row r="30" spans="1:14" s="182" customFormat="1" ht="15" customHeight="1" x14ac:dyDescent="0.2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0</v>
      </c>
      <c r="H30" s="127">
        <v>0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0</v>
      </c>
      <c r="N30" s="101">
        <v>0</v>
      </c>
    </row>
    <row r="31" spans="1:14" s="182" customFormat="1" ht="15" customHeight="1" x14ac:dyDescent="0.2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165</v>
      </c>
      <c r="G31" s="62" t="s">
        <v>165</v>
      </c>
      <c r="H31" s="127" t="s">
        <v>165</v>
      </c>
      <c r="I31" s="86">
        <v>173.12094164000001</v>
      </c>
      <c r="J31" s="50">
        <v>264.2732952889038</v>
      </c>
      <c r="K31" s="50"/>
      <c r="L31" s="50" t="s">
        <v>165</v>
      </c>
      <c r="M31" s="62" t="s">
        <v>165</v>
      </c>
      <c r="N31" s="101" t="s">
        <v>165</v>
      </c>
    </row>
    <row r="32" spans="1:14" s="182" customFormat="1" ht="15" customHeight="1" x14ac:dyDescent="0.2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244899.795571</v>
      </c>
      <c r="H32" s="127">
        <v>236191.769734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232823.99295340001</v>
      </c>
      <c r="N32" s="101">
        <v>224137.67780100001</v>
      </c>
    </row>
    <row r="33" spans="1:14" s="182" customFormat="1" ht="15" customHeight="1" x14ac:dyDescent="0.2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178042.25185934638</v>
      </c>
      <c r="H33" s="127">
        <v>170788.66986372176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124238.91941722088</v>
      </c>
      <c r="N33" s="101">
        <v>119669.45226368487</v>
      </c>
    </row>
    <row r="34" spans="1:14" s="182" customFormat="1" ht="15" customHeight="1" x14ac:dyDescent="0.2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23235.445312200001</v>
      </c>
      <c r="H34" s="127">
        <v>22352.6925281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18608.8268183</v>
      </c>
      <c r="N34" s="101">
        <v>17913.028992439999</v>
      </c>
    </row>
    <row r="35" spans="1:14" s="182" customFormat="1" ht="15" customHeight="1" x14ac:dyDescent="0.2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1190.0286474143415</v>
      </c>
      <c r="H35" s="127">
        <v>1169.0609584824999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1160.7652985004108</v>
      </c>
      <c r="N35" s="101">
        <v>1138.862043735016</v>
      </c>
    </row>
    <row r="36" spans="1:14" s="182" customFormat="1" ht="15" customHeight="1" x14ac:dyDescent="0.2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10397.466167</v>
      </c>
      <c r="H36" s="127">
        <v>9726.0584429999999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10397.466167160001</v>
      </c>
      <c r="N36" s="101">
        <v>9726.0584429499995</v>
      </c>
    </row>
    <row r="37" spans="1:14" s="182" customFormat="1" ht="15" customHeight="1" x14ac:dyDescent="0.2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674.20463199999995</v>
      </c>
      <c r="H37" s="127">
        <v>657.91651000000002</v>
      </c>
      <c r="I37" s="86"/>
      <c r="J37" s="50"/>
      <c r="K37" s="50">
        <v>722.23816299999999</v>
      </c>
      <c r="L37" s="50">
        <v>680.91304600000001</v>
      </c>
      <c r="M37" s="62">
        <v>674.20463199999995</v>
      </c>
      <c r="N37" s="101">
        <v>657.91651000000002</v>
      </c>
    </row>
    <row r="38" spans="1:14" s="182" customFormat="1" ht="15" customHeight="1" x14ac:dyDescent="0.2">
      <c r="A38" s="129" t="s">
        <v>199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1239.5631040000001</v>
      </c>
      <c r="H38" s="121">
        <v>1237.629005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1239.5631040000001</v>
      </c>
      <c r="N38" s="106">
        <v>1237.629005</v>
      </c>
    </row>
    <row r="39" spans="1:14" s="182" customFormat="1" ht="15" customHeight="1" x14ac:dyDescent="0.2">
      <c r="A39" s="129" t="s">
        <v>218</v>
      </c>
      <c r="B39" s="132"/>
      <c r="C39" s="71"/>
      <c r="D39" s="71"/>
      <c r="E39" s="71"/>
      <c r="F39" s="71"/>
      <c r="G39" s="65">
        <v>1582.1962145</v>
      </c>
      <c r="H39" s="121">
        <v>1888.9139952</v>
      </c>
      <c r="I39" s="124"/>
      <c r="J39" s="71"/>
      <c r="K39" s="71"/>
      <c r="L39" s="71"/>
      <c r="M39" s="65">
        <v>1582.1962145746529</v>
      </c>
      <c r="N39" s="106">
        <v>1888.9139952</v>
      </c>
    </row>
    <row r="40" spans="1:14" s="182" customFormat="1" ht="15" customHeight="1" x14ac:dyDescent="0.2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76157.873616750003</v>
      </c>
      <c r="H40" s="120">
        <v>75019.149312690002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65118.035092409998</v>
      </c>
      <c r="N40" s="101">
        <v>63886.830542700001</v>
      </c>
    </row>
    <row r="41" spans="1:14" s="182" customFormat="1" ht="15" customHeight="1" x14ac:dyDescent="0.2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1161.6986690000001</v>
      </c>
      <c r="H41" s="127">
        <v>1122.858972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1161.6986690000001</v>
      </c>
      <c r="N41" s="101">
        <v>1122.858972</v>
      </c>
    </row>
    <row r="42" spans="1:14" s="182" customFormat="1" ht="15" customHeight="1" x14ac:dyDescent="0.2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1681.5256766</v>
      </c>
      <c r="H42" s="127">
        <v>1604.6555149999999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1681.525676618425</v>
      </c>
      <c r="N42" s="101">
        <v>1604.6555149999999</v>
      </c>
    </row>
    <row r="43" spans="1:14" s="182" customFormat="1" ht="15" customHeight="1" x14ac:dyDescent="0.2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165</v>
      </c>
      <c r="G43" s="62" t="s">
        <v>165</v>
      </c>
      <c r="H43" s="127" t="s">
        <v>165</v>
      </c>
      <c r="I43" s="86">
        <v>613.27205786000002</v>
      </c>
      <c r="J43" s="50">
        <v>0</v>
      </c>
      <c r="K43" s="50"/>
      <c r="L43" s="50" t="s">
        <v>165</v>
      </c>
      <c r="M43" s="62" t="s">
        <v>165</v>
      </c>
      <c r="N43" s="101" t="s">
        <v>165</v>
      </c>
    </row>
    <row r="44" spans="1:14" s="182" customFormat="1" ht="15" customHeight="1" x14ac:dyDescent="0.2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68262.592208260001</v>
      </c>
      <c r="H44" s="127">
        <v>71669.679269090004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56921.26206814</v>
      </c>
      <c r="N44" s="101">
        <v>55502.479230190002</v>
      </c>
    </row>
    <row r="45" spans="1:14" s="182" customFormat="1" ht="15" customHeight="1" x14ac:dyDescent="0.2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1871.9172490000001</v>
      </c>
      <c r="H45" s="127">
        <v>1844.408788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117.93131552</v>
      </c>
      <c r="N45" s="101">
        <v>118.28820584</v>
      </c>
    </row>
    <row r="46" spans="1:14" s="182" customFormat="1" ht="15" customHeight="1" x14ac:dyDescent="0.2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3767.37483307</v>
      </c>
      <c r="H46" s="127">
        <v>3576.6957135500002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3767.3748332077048</v>
      </c>
      <c r="N46" s="101">
        <v>3576.6957135500002</v>
      </c>
    </row>
    <row r="47" spans="1:14" s="182" customFormat="1" ht="15" customHeight="1" x14ac:dyDescent="0.2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16805.618716000001</v>
      </c>
      <c r="H47" s="127">
        <v>16537.927567999999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16781.08229024</v>
      </c>
      <c r="N47" s="101">
        <v>16511.56461958</v>
      </c>
    </row>
    <row r="48" spans="1:14" s="182" customFormat="1" ht="15" customHeight="1" x14ac:dyDescent="0.2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1253515.9076840039</v>
      </c>
      <c r="H48" s="149">
        <f>SUM(H4:H47)-H38</f>
        <v>1212952.6261856628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1072721.081115436</v>
      </c>
      <c r="N48" s="181">
        <f>SUM(N4:N47)-N38</f>
        <v>1033915.4485965605</v>
      </c>
    </row>
    <row r="49" spans="1:14" s="182" customFormat="1" ht="15" customHeight="1" x14ac:dyDescent="0.2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165</v>
      </c>
      <c r="G49" s="62" t="s">
        <v>165</v>
      </c>
      <c r="H49" s="127" t="s">
        <v>165</v>
      </c>
      <c r="I49" s="115">
        <v>712.617929</v>
      </c>
      <c r="J49" s="62">
        <v>908.72022549999997</v>
      </c>
      <c r="K49" s="62"/>
      <c r="L49" s="62" t="s">
        <v>165</v>
      </c>
      <c r="M49" s="62" t="s">
        <v>165</v>
      </c>
      <c r="N49" s="101" t="s">
        <v>165</v>
      </c>
    </row>
    <row r="50" spans="1:14" s="182" customFormat="1" ht="15" customHeight="1" x14ac:dyDescent="0.2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867.75945471606337</v>
      </c>
      <c r="H50" s="127">
        <v>847.93188531190003</v>
      </c>
      <c r="I50" s="115"/>
      <c r="J50" s="62"/>
      <c r="K50" s="62">
        <v>607.28780300000005</v>
      </c>
      <c r="L50" s="62">
        <v>934.10334260118361</v>
      </c>
      <c r="M50" s="62">
        <v>867.75945401673675</v>
      </c>
      <c r="N50" s="101">
        <v>847.93188419633498</v>
      </c>
    </row>
    <row r="51" spans="1:14" s="182" customFormat="1" ht="15" customHeight="1" x14ac:dyDescent="0.2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4939.5827430830004</v>
      </c>
      <c r="H51" s="127">
        <v>4652.7051607370004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4939.582742568633</v>
      </c>
      <c r="N51" s="101">
        <v>4652.7051607370004</v>
      </c>
    </row>
    <row r="52" spans="1:14" s="182" customFormat="1" ht="15" customHeight="1" x14ac:dyDescent="0.2">
      <c r="A52" s="105" t="s">
        <v>164</v>
      </c>
      <c r="B52" s="109"/>
      <c r="C52" s="62"/>
      <c r="D52" s="62"/>
      <c r="E52" s="62"/>
      <c r="F52" s="62">
        <v>3699.2531829999998</v>
      </c>
      <c r="G52" s="62">
        <v>3344.0978479999999</v>
      </c>
      <c r="H52" s="127">
        <v>3052.605384</v>
      </c>
      <c r="I52" s="115"/>
      <c r="J52" s="62"/>
      <c r="K52" s="62"/>
      <c r="L52" s="62">
        <v>3699.2531829999998</v>
      </c>
      <c r="M52" s="62">
        <v>3344.0978479999999</v>
      </c>
      <c r="N52" s="101">
        <v>3052.605384</v>
      </c>
    </row>
    <row r="53" spans="1:14" s="182" customFormat="1" ht="15" customHeight="1" x14ac:dyDescent="0.2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135071.52475887572</v>
      </c>
      <c r="H53" s="127">
        <v>132273.33228676452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135071.52474581645</v>
      </c>
      <c r="N53" s="101">
        <v>132273.33228676452</v>
      </c>
    </row>
    <row r="54" spans="1:14" s="182" customFormat="1" ht="15" customHeight="1" x14ac:dyDescent="0.2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1567.138121</v>
      </c>
      <c r="H54" s="127">
        <v>1472.5263259999999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1427.5062241400001</v>
      </c>
      <c r="N54" s="101">
        <v>1339.75802131</v>
      </c>
    </row>
    <row r="55" spans="1:14" s="182" customFormat="1" ht="15" customHeight="1" x14ac:dyDescent="0.2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165</v>
      </c>
      <c r="G55" s="62" t="s">
        <v>165</v>
      </c>
      <c r="H55" s="127" t="s">
        <v>165</v>
      </c>
      <c r="I55" s="86">
        <v>1646.9720749999999</v>
      </c>
      <c r="J55" s="50">
        <v>2234.0297860000001</v>
      </c>
      <c r="K55" s="50">
        <v>2481.7989990000001</v>
      </c>
      <c r="L55" s="50" t="s">
        <v>165</v>
      </c>
      <c r="M55" s="62" t="s">
        <v>165</v>
      </c>
      <c r="N55" s="101" t="s">
        <v>165</v>
      </c>
    </row>
    <row r="56" spans="1:14" s="182" customFormat="1" ht="15" customHeight="1" x14ac:dyDescent="0.2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317.37573500000002</v>
      </c>
      <c r="H56" s="127">
        <v>265.11322200000001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317.37573500000002</v>
      </c>
      <c r="N56" s="101">
        <v>265.11322200000001</v>
      </c>
    </row>
    <row r="57" spans="1:14" s="182" customFormat="1" ht="15" customHeight="1" x14ac:dyDescent="0.2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7522.50089613</v>
      </c>
      <c r="H57" s="127">
        <v>7403.2629669999997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6473.1590537800002</v>
      </c>
      <c r="N57" s="101">
        <v>6370.67932251</v>
      </c>
    </row>
    <row r="58" spans="1:14" s="182" customFormat="1" ht="15" customHeight="1" x14ac:dyDescent="0.2">
      <c r="A58" s="105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3064.8645993700002</v>
      </c>
      <c r="H58" s="127">
        <v>2944.03807405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3064.8645994200001</v>
      </c>
      <c r="N58" s="101">
        <v>2944.0380747499999</v>
      </c>
    </row>
    <row r="59" spans="1:14" s="182" customFormat="1" ht="15" customHeight="1" x14ac:dyDescent="0.2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18796.842519000002</v>
      </c>
      <c r="H59" s="127">
        <v>18263.703549000002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17175.698878899999</v>
      </c>
      <c r="N59" s="101">
        <v>16691.0125711</v>
      </c>
    </row>
    <row r="60" spans="1:14" s="182" customFormat="1" ht="15" customHeight="1" x14ac:dyDescent="0.2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600467.91539183585</v>
      </c>
      <c r="H60" s="127">
        <v>588074.98838933057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512770.9995060669</v>
      </c>
      <c r="N60" s="101">
        <v>502108.92423986067</v>
      </c>
    </row>
    <row r="61" spans="1:14" s="182" customFormat="1" ht="15" customHeight="1" x14ac:dyDescent="0.2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239713.13865844</v>
      </c>
      <c r="H61" s="127">
        <v>227292.20338297001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239713.13865981999</v>
      </c>
      <c r="N61" s="101">
        <v>227292.20338287999</v>
      </c>
    </row>
    <row r="62" spans="1:14" s="182" customFormat="1" ht="15" customHeight="1" x14ac:dyDescent="0.2">
      <c r="A62" s="105" t="s">
        <v>125</v>
      </c>
      <c r="B62" s="109"/>
      <c r="C62" s="62"/>
      <c r="D62" s="62"/>
      <c r="E62" s="62"/>
      <c r="F62" s="62" t="s">
        <v>165</v>
      </c>
      <c r="G62" s="62" t="s">
        <v>165</v>
      </c>
      <c r="H62" s="127" t="s">
        <v>165</v>
      </c>
      <c r="I62" s="115"/>
      <c r="J62" s="62"/>
      <c r="K62" s="62"/>
      <c r="L62" s="62" t="s">
        <v>165</v>
      </c>
      <c r="M62" s="62" t="s">
        <v>165</v>
      </c>
      <c r="N62" s="101" t="s">
        <v>165</v>
      </c>
    </row>
    <row r="63" spans="1:14" s="182" customFormat="1" ht="15" customHeight="1" x14ac:dyDescent="0.2">
      <c r="A63" s="105" t="s">
        <v>105</v>
      </c>
      <c r="B63" s="109">
        <v>17811.317478589557</v>
      </c>
      <c r="C63" s="62">
        <v>17249.269722581001</v>
      </c>
      <c r="D63" s="62">
        <v>15053.073253267614</v>
      </c>
      <c r="E63" s="62">
        <v>7633.8159609174336</v>
      </c>
      <c r="F63" s="62">
        <v>7797.673549307332</v>
      </c>
      <c r="G63" s="62">
        <v>7637.867040817483</v>
      </c>
      <c r="H63" s="127">
        <v>7397.4290075024001</v>
      </c>
      <c r="I63" s="115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7637.8670442905086</v>
      </c>
      <c r="N63" s="101">
        <v>7397.4290085958382</v>
      </c>
    </row>
    <row r="64" spans="1:14" s="182" customFormat="1" ht="15" customHeight="1" x14ac:dyDescent="0.2">
      <c r="A64" s="105" t="s">
        <v>107</v>
      </c>
      <c r="B64" s="109">
        <v>1475.18608331</v>
      </c>
      <c r="C64" s="62">
        <v>1133.4691964000001</v>
      </c>
      <c r="D64" s="62">
        <v>1344.8966412</v>
      </c>
      <c r="E64" s="62">
        <v>1337.65986088</v>
      </c>
      <c r="F64" s="62">
        <v>1358.0506243</v>
      </c>
      <c r="G64" s="62">
        <v>1033.9351469999999</v>
      </c>
      <c r="H64" s="127">
        <v>1003.9100738</v>
      </c>
      <c r="I64" s="115">
        <v>1133.46919641</v>
      </c>
      <c r="J64" s="62">
        <v>1344.89664113</v>
      </c>
      <c r="K64" s="62">
        <v>1337.65986088</v>
      </c>
      <c r="L64" s="62">
        <v>1358.0506241999999</v>
      </c>
      <c r="M64" s="62">
        <v>1033.93514708</v>
      </c>
      <c r="N64" s="101">
        <v>1003.9100737700001</v>
      </c>
    </row>
    <row r="65" spans="1:14" s="182" customFormat="1" ht="15" customHeight="1" x14ac:dyDescent="0.2">
      <c r="A65" s="105" t="s">
        <v>111</v>
      </c>
      <c r="B65" s="109">
        <v>5593.8918880734727</v>
      </c>
      <c r="C65" s="62">
        <v>4090.8368724391189</v>
      </c>
      <c r="D65" s="62">
        <v>3637.6713613224624</v>
      </c>
      <c r="E65" s="62">
        <v>3207.6740237920485</v>
      </c>
      <c r="F65" s="62">
        <v>2964.2654993081778</v>
      </c>
      <c r="G65" s="62">
        <v>1629.6292985660823</v>
      </c>
      <c r="H65" s="127">
        <v>1640.1651780058271</v>
      </c>
      <c r="I65" s="115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1629.6292988131879</v>
      </c>
      <c r="N65" s="101">
        <v>1640.165177708343</v>
      </c>
    </row>
    <row r="66" spans="1:14" s="182" customFormat="1" ht="15" customHeight="1" x14ac:dyDescent="0.2">
      <c r="A66" s="105" t="s">
        <v>114</v>
      </c>
      <c r="B66" s="109">
        <v>1596.640189</v>
      </c>
      <c r="C66" s="62">
        <v>1546.9305649999999</v>
      </c>
      <c r="D66" s="62">
        <v>640.76029400000004</v>
      </c>
      <c r="E66" s="62"/>
      <c r="F66" s="62"/>
      <c r="G66" s="62"/>
      <c r="H66" s="127"/>
      <c r="I66" s="115">
        <v>1546.9305647000001</v>
      </c>
      <c r="J66" s="62">
        <v>640.76029370000003</v>
      </c>
      <c r="K66" s="62"/>
      <c r="L66" s="62"/>
      <c r="M66" s="62"/>
      <c r="N66" s="101"/>
    </row>
    <row r="67" spans="1:14" s="182" customFormat="1" ht="15" customHeight="1" x14ac:dyDescent="0.2">
      <c r="A67" s="147" t="s">
        <v>126</v>
      </c>
      <c r="B67" s="142">
        <v>1234798.8935740327</v>
      </c>
      <c r="C67" s="143">
        <v>1065845.0828130115</v>
      </c>
      <c r="D67" s="143">
        <v>1217493.5958338778</v>
      </c>
      <c r="E67" s="143">
        <v>1196153.3712382189</v>
      </c>
      <c r="F67" s="143">
        <v>1269124.0444663204</v>
      </c>
      <c r="G67" s="143">
        <f>SUM(G49:G66)</f>
        <v>1025974.1722118341</v>
      </c>
      <c r="H67" s="144">
        <f>SUM(H49:H66)</f>
        <v>996583.91488647216</v>
      </c>
      <c r="I67" s="145">
        <v>1006623.6027062559</v>
      </c>
      <c r="J67" s="143">
        <v>1151441.9637176164</v>
      </c>
      <c r="K67" s="143">
        <v>1109052.7207183177</v>
      </c>
      <c r="L67" s="143">
        <v>1175474.5339817412</v>
      </c>
      <c r="M67" s="143">
        <f>SUM(M49:M66)</f>
        <v>935467.13893771241</v>
      </c>
      <c r="N67" s="141">
        <f>SUM(N49:N66)</f>
        <v>907879.80781018268</v>
      </c>
    </row>
    <row r="68" spans="1:14" s="182" customFormat="1" ht="15" customHeight="1" x14ac:dyDescent="0.2">
      <c r="A68" s="105" t="s">
        <v>166</v>
      </c>
      <c r="B68" s="109"/>
      <c r="C68" s="62"/>
      <c r="D68" s="62"/>
      <c r="E68" s="62">
        <v>267.78658486533323</v>
      </c>
      <c r="F68" s="62">
        <v>587.58178290195383</v>
      </c>
      <c r="G68" s="62">
        <v>520.4782370975156</v>
      </c>
      <c r="H68" s="127">
        <v>526.88390825620002</v>
      </c>
      <c r="I68" s="115"/>
      <c r="J68" s="62"/>
      <c r="K68" s="62">
        <v>267.78658486533323</v>
      </c>
      <c r="L68" s="62">
        <v>587.58178540105507</v>
      </c>
      <c r="M68" s="62">
        <v>520.47823923822079</v>
      </c>
      <c r="N68" s="101">
        <v>526.88390573261802</v>
      </c>
    </row>
    <row r="69" spans="1:14" s="182" customFormat="1" ht="15" customHeight="1" x14ac:dyDescent="0.2">
      <c r="A69" s="105" t="s">
        <v>127</v>
      </c>
      <c r="B69" s="109">
        <v>44638.05806877101</v>
      </c>
      <c r="C69" s="62">
        <v>49731.415893401907</v>
      </c>
      <c r="D69" s="62">
        <v>59500.831940069009</v>
      </c>
      <c r="E69" s="62">
        <v>62078.979852959957</v>
      </c>
      <c r="F69" s="62">
        <v>72710.271380056598</v>
      </c>
      <c r="G69" s="62">
        <v>70250.006637412676</v>
      </c>
      <c r="H69" s="127">
        <v>68522.51939770412</v>
      </c>
      <c r="I69" s="115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67705.487941952757</v>
      </c>
      <c r="N69" s="101">
        <v>66037.922349625762</v>
      </c>
    </row>
    <row r="70" spans="1:14" s="182" customFormat="1" ht="15" customHeight="1" x14ac:dyDescent="0.2">
      <c r="A70" s="105" t="s">
        <v>128</v>
      </c>
      <c r="B70" s="109">
        <v>23.051094140076327</v>
      </c>
      <c r="C70" s="62">
        <v>23.389716452082915</v>
      </c>
      <c r="D70" s="62">
        <v>10.779811677257431</v>
      </c>
      <c r="E70" s="62">
        <v>0</v>
      </c>
      <c r="F70" s="62">
        <v>0</v>
      </c>
      <c r="G70" s="62" t="s">
        <v>165</v>
      </c>
      <c r="H70" s="127" t="s">
        <v>165</v>
      </c>
      <c r="I70" s="115">
        <v>23.389716532656792</v>
      </c>
      <c r="J70" s="62">
        <v>10.779811616623297</v>
      </c>
      <c r="K70" s="62">
        <v>0</v>
      </c>
      <c r="L70" s="62">
        <v>0</v>
      </c>
      <c r="M70" s="62" t="s">
        <v>165</v>
      </c>
      <c r="N70" s="101" t="s">
        <v>165</v>
      </c>
    </row>
    <row r="71" spans="1:14" s="182" customFormat="1" ht="15" customHeight="1" x14ac:dyDescent="0.2">
      <c r="A71" s="105" t="s">
        <v>162</v>
      </c>
      <c r="B71" s="109"/>
      <c r="C71" s="62"/>
      <c r="D71" s="62"/>
      <c r="E71" s="62"/>
      <c r="F71" s="62">
        <v>468.00159600000001</v>
      </c>
      <c r="G71" s="62">
        <v>499.69743799999998</v>
      </c>
      <c r="H71" s="127">
        <v>501.65653600000002</v>
      </c>
      <c r="I71" s="115"/>
      <c r="J71" s="62"/>
      <c r="K71" s="62"/>
      <c r="L71" s="62">
        <v>468.00159600000001</v>
      </c>
      <c r="M71" s="62">
        <v>499.69743799999998</v>
      </c>
      <c r="N71" s="101">
        <v>501.65653600000002</v>
      </c>
    </row>
    <row r="72" spans="1:14" s="182" customFormat="1" ht="15" customHeight="1" x14ac:dyDescent="0.2">
      <c r="A72" s="105" t="s">
        <v>129</v>
      </c>
      <c r="B72" s="109">
        <v>8285.6748911003288</v>
      </c>
      <c r="C72" s="62">
        <v>7053.8376087251454</v>
      </c>
      <c r="D72" s="62">
        <v>9369.6174457287379</v>
      </c>
      <c r="E72" s="62">
        <v>8159.5718368269427</v>
      </c>
      <c r="F72" s="62">
        <v>8648.7653068354721</v>
      </c>
      <c r="G72" s="62">
        <v>5903.1989604435857</v>
      </c>
      <c r="H72" s="127">
        <v>5641.1408489952146</v>
      </c>
      <c r="I72" s="115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2508.4466344133657</v>
      </c>
      <c r="N72" s="101">
        <v>2365.1197377002718</v>
      </c>
    </row>
    <row r="73" spans="1:14" s="182" customFormat="1" ht="15" customHeight="1" x14ac:dyDescent="0.2">
      <c r="A73" s="105" t="s">
        <v>219</v>
      </c>
      <c r="B73" s="109"/>
      <c r="C73" s="62"/>
      <c r="D73" s="62"/>
      <c r="E73" s="62"/>
      <c r="F73" s="62"/>
      <c r="G73" s="62">
        <v>2053.0560909999999</v>
      </c>
      <c r="H73" s="127">
        <v>2007.8226933999999</v>
      </c>
      <c r="I73" s="115"/>
      <c r="J73" s="62"/>
      <c r="K73" s="62"/>
      <c r="L73" s="62"/>
      <c r="M73" s="62">
        <v>1448.6783055400001</v>
      </c>
      <c r="N73" s="101">
        <v>1390.9774201299999</v>
      </c>
    </row>
    <row r="74" spans="1:14" s="182" customFormat="1" ht="15" customHeight="1" x14ac:dyDescent="0.2">
      <c r="A74" s="105" t="s">
        <v>223</v>
      </c>
      <c r="B74" s="109"/>
      <c r="C74" s="62"/>
      <c r="D74" s="62"/>
      <c r="E74" s="62"/>
      <c r="F74" s="62"/>
      <c r="G74" s="62">
        <v>0</v>
      </c>
      <c r="H74" s="127">
        <v>20.875139999999998</v>
      </c>
      <c r="I74" s="115"/>
      <c r="J74" s="62"/>
      <c r="K74" s="62"/>
      <c r="L74" s="62"/>
      <c r="M74" s="62">
        <v>0</v>
      </c>
      <c r="N74" s="101">
        <v>20.875140380000001</v>
      </c>
    </row>
    <row r="75" spans="1:14" s="182" customFormat="1" ht="15" customHeight="1" x14ac:dyDescent="0.2">
      <c r="A75" s="105" t="s">
        <v>130</v>
      </c>
      <c r="B75" s="109">
        <v>2977.2609624374113</v>
      </c>
      <c r="C75" s="62">
        <v>1363.9302645197281</v>
      </c>
      <c r="D75" s="62">
        <v>1213.3863750924158</v>
      </c>
      <c r="E75" s="62">
        <v>1040.2624664255102</v>
      </c>
      <c r="F75" s="62">
        <v>677.42721419519648</v>
      </c>
      <c r="G75" s="62">
        <v>499.79015539604177</v>
      </c>
      <c r="H75" s="127">
        <v>486.58903500244099</v>
      </c>
      <c r="I75" s="115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499.79015516145603</v>
      </c>
      <c r="N75" s="101">
        <v>486.58903500244099</v>
      </c>
    </row>
    <row r="76" spans="1:14" s="182" customFormat="1" ht="15" customHeight="1" x14ac:dyDescent="0.2">
      <c r="A76" s="147" t="s">
        <v>203</v>
      </c>
      <c r="B76" s="142">
        <v>55924.045016448821</v>
      </c>
      <c r="C76" s="143">
        <v>58172.573483098859</v>
      </c>
      <c r="D76" s="143">
        <v>70094.615572567433</v>
      </c>
      <c r="E76" s="143">
        <v>71278.814156212407</v>
      </c>
      <c r="F76" s="143">
        <v>83092.047279989216</v>
      </c>
      <c r="G76" s="143">
        <f>SUM(G68:G75)</f>
        <v>79726.227519349821</v>
      </c>
      <c r="H76" s="144">
        <f>SUM(H68:H75)</f>
        <v>77707.487559357978</v>
      </c>
      <c r="I76" s="145">
        <v>54329.153071308501</v>
      </c>
      <c r="J76" s="143">
        <v>63645.535990672317</v>
      </c>
      <c r="K76" s="143">
        <v>65200.324422409583</v>
      </c>
      <c r="L76" s="143">
        <v>76533.387677678547</v>
      </c>
      <c r="M76" s="143">
        <f>SUM(M68:M75)</f>
        <v>73182.578714305811</v>
      </c>
      <c r="N76" s="141">
        <f>SUM(N68:N75)</f>
        <v>71330.024124571079</v>
      </c>
    </row>
    <row r="77" spans="1:14" s="182" customFormat="1" ht="15" customHeight="1" x14ac:dyDescent="0.2">
      <c r="A77" s="29" t="s">
        <v>201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184"/>
    </row>
    <row r="78" spans="1:14" s="182" customFormat="1" ht="15" customHeight="1" thickBot="1" x14ac:dyDescent="0.25">
      <c r="A78" s="21" t="s">
        <v>200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185"/>
    </row>
    <row r="79" spans="1:14" s="182" customFormat="1" ht="15" customHeight="1" x14ac:dyDescent="0.2">
      <c r="A79" s="252" t="s">
        <v>158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4"/>
    </row>
    <row r="80" spans="1:14" x14ac:dyDescent="0.2"/>
  </sheetData>
  <mergeCells count="4">
    <mergeCell ref="A1:N1"/>
    <mergeCell ref="I2:N2"/>
    <mergeCell ref="A79:N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69" customWidth="1"/>
    <col min="2" max="15" width="13.7109375" style="169" customWidth="1"/>
    <col min="16" max="16384" width="9.140625" style="171" hidden="1"/>
  </cols>
  <sheetData>
    <row r="1" spans="1:15" ht="24" customHeight="1" x14ac:dyDescent="0.2">
      <c r="A1" s="224" t="s">
        <v>186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24" customHeight="1" x14ac:dyDescent="0.2">
      <c r="A2" s="153"/>
      <c r="B2" s="260" t="s">
        <v>62</v>
      </c>
      <c r="C2" s="261"/>
      <c r="D2" s="261"/>
      <c r="E2" s="261"/>
      <c r="F2" s="261"/>
      <c r="G2" s="261"/>
      <c r="H2" s="261"/>
      <c r="I2" s="262"/>
      <c r="J2" s="255" t="s">
        <v>63</v>
      </c>
      <c r="K2" s="256"/>
      <c r="L2" s="256"/>
      <c r="M2" s="256"/>
      <c r="N2" s="256"/>
      <c r="O2" s="256"/>
    </row>
    <row r="3" spans="1:15" s="182" customFormat="1" ht="15" customHeight="1" x14ac:dyDescent="0.2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220</v>
      </c>
      <c r="H3" s="72" t="s">
        <v>222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220</v>
      </c>
      <c r="N3" s="72" t="s">
        <v>222</v>
      </c>
      <c r="O3" s="187" t="s">
        <v>65</v>
      </c>
    </row>
    <row r="4" spans="1:15" s="182" customFormat="1" ht="15" customHeight="1" x14ac:dyDescent="0.2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14.795427999999999</v>
      </c>
      <c r="H4" s="46">
        <v>12.223997000000001</v>
      </c>
      <c r="I4" s="138">
        <v>45.609102</v>
      </c>
      <c r="J4" s="136">
        <v>402.95310899999998</v>
      </c>
      <c r="K4" s="46">
        <v>464.80920700000001</v>
      </c>
      <c r="L4" s="46">
        <v>284.76484799999997</v>
      </c>
      <c r="M4" s="46">
        <v>14.795427999999999</v>
      </c>
      <c r="N4" s="46">
        <v>12.223997000000001</v>
      </c>
      <c r="O4" s="177">
        <v>45.609102</v>
      </c>
    </row>
    <row r="5" spans="1:15" s="182" customFormat="1" ht="15" customHeight="1" x14ac:dyDescent="0.2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8">
        <v>0</v>
      </c>
      <c r="J5" s="136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7">
        <v>0</v>
      </c>
    </row>
    <row r="6" spans="1:15" s="182" customFormat="1" ht="15" customHeight="1" x14ac:dyDescent="0.2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165</v>
      </c>
      <c r="G6" s="46" t="s">
        <v>165</v>
      </c>
      <c r="H6" s="46" t="s">
        <v>165</v>
      </c>
      <c r="I6" s="138" t="s">
        <v>165</v>
      </c>
      <c r="J6" s="136"/>
      <c r="K6" s="46"/>
      <c r="L6" s="46" t="s">
        <v>165</v>
      </c>
      <c r="M6" s="46" t="s">
        <v>165</v>
      </c>
      <c r="N6" s="46" t="s">
        <v>165</v>
      </c>
      <c r="O6" s="177" t="s">
        <v>165</v>
      </c>
    </row>
    <row r="7" spans="1:15" s="182" customFormat="1" ht="15" customHeight="1" x14ac:dyDescent="0.2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329.43968008000002</v>
      </c>
      <c r="H7" s="46">
        <v>-3065.59761781</v>
      </c>
      <c r="I7" s="138">
        <v>2738.96094335</v>
      </c>
      <c r="J7" s="136">
        <v>11372.471489423</v>
      </c>
      <c r="K7" s="46">
        <v>9322.7122763320003</v>
      </c>
      <c r="L7" s="46">
        <v>7965.3648746959998</v>
      </c>
      <c r="M7" s="46">
        <v>155.158518670001</v>
      </c>
      <c r="N7" s="46">
        <v>-2456.7462675660599</v>
      </c>
      <c r="O7" s="177">
        <v>2388.789369175</v>
      </c>
    </row>
    <row r="8" spans="1:15" s="182" customFormat="1" ht="15" customHeight="1" x14ac:dyDescent="0.2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165</v>
      </c>
      <c r="H8" s="46" t="s">
        <v>165</v>
      </c>
      <c r="I8" s="138" t="s">
        <v>165</v>
      </c>
      <c r="J8" s="136">
        <v>465.71181976000003</v>
      </c>
      <c r="K8" s="46">
        <v>433.67445982999999</v>
      </c>
      <c r="L8" s="46">
        <v>-412.44758101000002</v>
      </c>
      <c r="M8" s="46" t="s">
        <v>165</v>
      </c>
      <c r="N8" s="46" t="s">
        <v>165</v>
      </c>
      <c r="O8" s="177" t="s">
        <v>165</v>
      </c>
    </row>
    <row r="9" spans="1:15" s="182" customFormat="1" ht="15" customHeight="1" x14ac:dyDescent="0.2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-42.815994209999999</v>
      </c>
      <c r="H9" s="46">
        <v>28.32787034</v>
      </c>
      <c r="I9" s="138">
        <v>4.8052233500000003</v>
      </c>
      <c r="J9" s="136">
        <v>3409.5925940000002</v>
      </c>
      <c r="K9" s="46">
        <v>2564.6325378000001</v>
      </c>
      <c r="L9" s="46">
        <v>274.59062427999999</v>
      </c>
      <c r="M9" s="46">
        <v>-42.81599413</v>
      </c>
      <c r="N9" s="46">
        <v>28.327870229999998</v>
      </c>
      <c r="O9" s="177">
        <v>4.8052233199999996</v>
      </c>
    </row>
    <row r="10" spans="1:15" s="182" customFormat="1" ht="15" customHeight="1" x14ac:dyDescent="0.2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-0.84593021000000002</v>
      </c>
      <c r="H10" s="46">
        <v>-91.583680599999994</v>
      </c>
      <c r="I10" s="138">
        <v>46.637379619999997</v>
      </c>
      <c r="J10" s="136">
        <v>-273.46895532999997</v>
      </c>
      <c r="K10" s="46">
        <v>891.17478613000003</v>
      </c>
      <c r="L10" s="46">
        <v>836.68722609999998</v>
      </c>
      <c r="M10" s="46">
        <v>-0.84593021000000002</v>
      </c>
      <c r="N10" s="46">
        <v>-91.583680599999994</v>
      </c>
      <c r="O10" s="177">
        <v>46.637379619999997</v>
      </c>
    </row>
    <row r="11" spans="1:15" s="182" customFormat="1" ht="15" customHeight="1" x14ac:dyDescent="0.2">
      <c r="A11" s="105" t="s">
        <v>164</v>
      </c>
      <c r="B11" s="134"/>
      <c r="C11" s="46"/>
      <c r="D11" s="46"/>
      <c r="E11" s="46">
        <v>48.693629999999999</v>
      </c>
      <c r="F11" s="46">
        <v>156.145475</v>
      </c>
      <c r="G11" s="46">
        <v>3.3414999999999999</v>
      </c>
      <c r="H11" s="46">
        <v>0.51724999999999999</v>
      </c>
      <c r="I11" s="138">
        <v>31.923669</v>
      </c>
      <c r="J11" s="136"/>
      <c r="K11" s="46">
        <v>48.693629999999999</v>
      </c>
      <c r="L11" s="46">
        <v>156.145475</v>
      </c>
      <c r="M11" s="46">
        <v>3.3414999999999999</v>
      </c>
      <c r="N11" s="46">
        <v>0.51724999999999999</v>
      </c>
      <c r="O11" s="177">
        <v>31.923669</v>
      </c>
    </row>
    <row r="12" spans="1:15" s="182" customFormat="1" ht="15" customHeight="1" x14ac:dyDescent="0.2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726.23356942385169</v>
      </c>
      <c r="H12" s="46">
        <v>-683.81705278739696</v>
      </c>
      <c r="I12" s="138">
        <v>-4939.2204503346802</v>
      </c>
      <c r="J12" s="136">
        <v>-8619.4590026619007</v>
      </c>
      <c r="K12" s="46">
        <v>-3058.9087946768482</v>
      </c>
      <c r="L12" s="46">
        <v>690.28282460627872</v>
      </c>
      <c r="M12" s="46">
        <v>-25.632317957564236</v>
      </c>
      <c r="N12" s="46">
        <v>-469.35656480450223</v>
      </c>
      <c r="O12" s="177">
        <v>-4599.0870601107481</v>
      </c>
    </row>
    <row r="13" spans="1:15" s="182" customFormat="1" ht="15" customHeight="1" x14ac:dyDescent="0.2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0</v>
      </c>
      <c r="H13" s="46">
        <v>-4.4714999999999998</v>
      </c>
      <c r="I13" s="138">
        <v>-73.080550000000002</v>
      </c>
      <c r="J13" s="136">
        <v>6.3620210000000004</v>
      </c>
      <c r="K13" s="46">
        <v>45.470066000000003</v>
      </c>
      <c r="L13" s="46">
        <v>0.40394999999999998</v>
      </c>
      <c r="M13" s="46">
        <v>0</v>
      </c>
      <c r="N13" s="46">
        <v>-4.4714999999999998</v>
      </c>
      <c r="O13" s="177">
        <v>-73.080550000000002</v>
      </c>
    </row>
    <row r="14" spans="1:15" s="182" customFormat="1" ht="15" customHeight="1" x14ac:dyDescent="0.2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-409.23636599999998</v>
      </c>
      <c r="H14" s="46">
        <v>-948.56755999999996</v>
      </c>
      <c r="I14" s="138">
        <v>-6648.2518570000002</v>
      </c>
      <c r="J14" s="136">
        <v>4393.7006039999997</v>
      </c>
      <c r="K14" s="46">
        <v>6287.6394799999998</v>
      </c>
      <c r="L14" s="46">
        <v>-3814.3364630000001</v>
      </c>
      <c r="M14" s="46">
        <v>-42.620606000000002</v>
      </c>
      <c r="N14" s="46">
        <v>-189.408018</v>
      </c>
      <c r="O14" s="177">
        <v>-3229.9350490000002</v>
      </c>
    </row>
    <row r="15" spans="1:15" s="182" customFormat="1" ht="15" customHeight="1" x14ac:dyDescent="0.2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-1.272</v>
      </c>
      <c r="H15" s="46">
        <v>-1.0255000000000001</v>
      </c>
      <c r="I15" s="138">
        <v>-41.230846</v>
      </c>
      <c r="J15" s="136">
        <v>-432.79768000000001</v>
      </c>
      <c r="K15" s="46">
        <v>-221.72614300000001</v>
      </c>
      <c r="L15" s="46">
        <v>-118.862127</v>
      </c>
      <c r="M15" s="46">
        <v>-1.272</v>
      </c>
      <c r="N15" s="46">
        <v>-1.0255000000000001</v>
      </c>
      <c r="O15" s="177">
        <v>-41.230846</v>
      </c>
    </row>
    <row r="16" spans="1:15" s="182" customFormat="1" ht="15" customHeight="1" x14ac:dyDescent="0.2">
      <c r="A16" s="105" t="s">
        <v>163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-38.740400000000001</v>
      </c>
      <c r="H16" s="46">
        <v>15.737646</v>
      </c>
      <c r="I16" s="138">
        <v>423.84168699999998</v>
      </c>
      <c r="J16" s="136">
        <v>-14.569832</v>
      </c>
      <c r="K16" s="46">
        <v>-93.165228999999997</v>
      </c>
      <c r="L16" s="46">
        <v>158.770096</v>
      </c>
      <c r="M16" s="46">
        <v>-38.740400000000001</v>
      </c>
      <c r="N16" s="46">
        <v>15.737646</v>
      </c>
      <c r="O16" s="177">
        <v>423.84168699999998</v>
      </c>
    </row>
    <row r="17" spans="1:15" s="182" customFormat="1" ht="15" customHeight="1" x14ac:dyDescent="0.2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-88.940875000000005</v>
      </c>
      <c r="H17" s="46">
        <v>-137.57121000000001</v>
      </c>
      <c r="I17" s="138">
        <v>1438.547863</v>
      </c>
      <c r="J17" s="136">
        <v>-78.122062</v>
      </c>
      <c r="K17" s="46">
        <v>496.16194000000002</v>
      </c>
      <c r="L17" s="46">
        <v>3724.9721650000001</v>
      </c>
      <c r="M17" s="46">
        <v>-88.940875000000005</v>
      </c>
      <c r="N17" s="46">
        <v>-137.57121100000001</v>
      </c>
      <c r="O17" s="177">
        <v>1443.1891869999999</v>
      </c>
    </row>
    <row r="18" spans="1:15" s="182" customFormat="1" ht="15" customHeight="1" x14ac:dyDescent="0.2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0.64161714000000003</v>
      </c>
      <c r="H18" s="46">
        <v>5.6732735600000002</v>
      </c>
      <c r="I18" s="138">
        <v>21.700628810000001</v>
      </c>
      <c r="J18" s="136">
        <v>-282.16742877000001</v>
      </c>
      <c r="K18" s="46">
        <v>-343.93104889</v>
      </c>
      <c r="L18" s="46">
        <v>-191.26549363000001</v>
      </c>
      <c r="M18" s="46">
        <v>0.86532116000000003</v>
      </c>
      <c r="N18" s="46">
        <v>10.488821120000001</v>
      </c>
      <c r="O18" s="177">
        <v>112.0556308</v>
      </c>
    </row>
    <row r="19" spans="1:15" s="182" customFormat="1" ht="15" customHeight="1" x14ac:dyDescent="0.2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-0.6159</v>
      </c>
      <c r="H19" s="46">
        <v>0</v>
      </c>
      <c r="I19" s="138">
        <v>-62.991695999999997</v>
      </c>
      <c r="J19" s="136"/>
      <c r="K19" s="46">
        <v>62.904229999999998</v>
      </c>
      <c r="L19" s="46">
        <v>-19.507231000000001</v>
      </c>
      <c r="M19" s="46">
        <v>-0.6159</v>
      </c>
      <c r="N19" s="46">
        <v>0</v>
      </c>
      <c r="O19" s="177">
        <v>-62.991695999999997</v>
      </c>
    </row>
    <row r="20" spans="1:15" s="182" customFormat="1" ht="15" customHeight="1" x14ac:dyDescent="0.2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4.8002599999999997</v>
      </c>
      <c r="H20" s="46">
        <v>-132.4898</v>
      </c>
      <c r="I20" s="138">
        <v>-76.398105000000001</v>
      </c>
      <c r="J20" s="136">
        <v>-1719.233383</v>
      </c>
      <c r="K20" s="46">
        <v>347.97572700000001</v>
      </c>
      <c r="L20" s="46">
        <v>299.442475</v>
      </c>
      <c r="M20" s="46">
        <v>4.8002599999999997</v>
      </c>
      <c r="N20" s="46">
        <v>-132.4898</v>
      </c>
      <c r="O20" s="177">
        <v>-76.398105000000001</v>
      </c>
    </row>
    <row r="21" spans="1:15" s="182" customFormat="1" ht="15" customHeight="1" x14ac:dyDescent="0.2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-3.5434852999999999</v>
      </c>
      <c r="H21" s="46">
        <v>73.007227720000003</v>
      </c>
      <c r="I21" s="138">
        <v>212.33631055000001</v>
      </c>
      <c r="J21" s="136">
        <v>391.19179606</v>
      </c>
      <c r="K21" s="46">
        <v>1384.5314739099999</v>
      </c>
      <c r="L21" s="46">
        <v>1859.26447687</v>
      </c>
      <c r="M21" s="46">
        <v>-3.5434853300000002</v>
      </c>
      <c r="N21" s="46">
        <v>73.00722777</v>
      </c>
      <c r="O21" s="177">
        <v>212.33631056999999</v>
      </c>
    </row>
    <row r="22" spans="1:15" s="182" customFormat="1" ht="15" customHeight="1" x14ac:dyDescent="0.2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165</v>
      </c>
      <c r="G22" s="46" t="s">
        <v>165</v>
      </c>
      <c r="H22" s="46" t="s">
        <v>165</v>
      </c>
      <c r="I22" s="138" t="s">
        <v>165</v>
      </c>
      <c r="J22" s="136">
        <v>22.422239999999999</v>
      </c>
      <c r="K22" s="46">
        <v>62.904229999999998</v>
      </c>
      <c r="L22" s="46" t="s">
        <v>165</v>
      </c>
      <c r="M22" s="46" t="s">
        <v>165</v>
      </c>
      <c r="N22" s="46" t="s">
        <v>165</v>
      </c>
      <c r="O22" s="177" t="s">
        <v>165</v>
      </c>
    </row>
    <row r="23" spans="1:15" s="182" customFormat="1" ht="15" customHeight="1" x14ac:dyDescent="0.2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402.13473596</v>
      </c>
      <c r="H23" s="46">
        <v>29.217180559999999</v>
      </c>
      <c r="I23" s="138">
        <v>5457.1449960600003</v>
      </c>
      <c r="J23" s="136">
        <v>4800.5795491640993</v>
      </c>
      <c r="K23" s="46">
        <v>5995.3517291974304</v>
      </c>
      <c r="L23" s="46">
        <v>5459.5123432986684</v>
      </c>
      <c r="M23" s="46">
        <v>203.61511057000001</v>
      </c>
      <c r="N23" s="46">
        <v>24.099767440000001</v>
      </c>
      <c r="O23" s="177">
        <v>4835.9720874799996</v>
      </c>
    </row>
    <row r="24" spans="1:15" s="182" customFormat="1" ht="15" customHeight="1" x14ac:dyDescent="0.2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2.1985999999999999</v>
      </c>
      <c r="H24" s="46">
        <v>12.0693105</v>
      </c>
      <c r="I24" s="138">
        <v>93.235881570000004</v>
      </c>
      <c r="J24" s="136"/>
      <c r="K24" s="46">
        <v>39.106697330000003</v>
      </c>
      <c r="L24" s="46">
        <v>34.900731999999998</v>
      </c>
      <c r="M24" s="46">
        <v>2.1985999999999999</v>
      </c>
      <c r="N24" s="46">
        <v>12.0693105</v>
      </c>
      <c r="O24" s="177">
        <v>93.235881570000004</v>
      </c>
    </row>
    <row r="25" spans="1:15" s="182" customFormat="1" ht="15" customHeight="1" x14ac:dyDescent="0.2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18.173226320000001</v>
      </c>
      <c r="H25" s="46">
        <v>-39.502343709999998</v>
      </c>
      <c r="I25" s="138">
        <v>228.75043445</v>
      </c>
      <c r="J25" s="136">
        <v>584.13243107000005</v>
      </c>
      <c r="K25" s="46">
        <v>852.91590238000003</v>
      </c>
      <c r="L25" s="46">
        <v>1750.35521068</v>
      </c>
      <c r="M25" s="46">
        <v>18.17322635</v>
      </c>
      <c r="N25" s="46">
        <v>-39.502343770000003</v>
      </c>
      <c r="O25" s="177">
        <v>228.75043442</v>
      </c>
    </row>
    <row r="26" spans="1:15" s="182" customFormat="1" ht="15" customHeight="1" x14ac:dyDescent="0.2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4.9352286999999997</v>
      </c>
      <c r="H26" s="46">
        <v>-1028.49622873</v>
      </c>
      <c r="I26" s="138">
        <v>528.74758339000005</v>
      </c>
      <c r="J26" s="136">
        <v>7313.5645666</v>
      </c>
      <c r="K26" s="46">
        <v>9694.4121120399996</v>
      </c>
      <c r="L26" s="46">
        <v>-8038.9890262899999</v>
      </c>
      <c r="M26" s="46">
        <v>-44.755734510000003</v>
      </c>
      <c r="N26" s="46">
        <v>-1138.6004404299999</v>
      </c>
      <c r="O26" s="177">
        <v>-1979.3249994</v>
      </c>
    </row>
    <row r="27" spans="1:15" s="182" customFormat="1" ht="15" customHeight="1" x14ac:dyDescent="0.2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0.52085999999999999</v>
      </c>
      <c r="H27" s="46">
        <v>-60.079484999999998</v>
      </c>
      <c r="I27" s="138">
        <v>206.36068</v>
      </c>
      <c r="J27" s="136">
        <v>283.94693699999999</v>
      </c>
      <c r="K27" s="46">
        <v>465.29885200000001</v>
      </c>
      <c r="L27" s="46">
        <v>1178.0732129999999</v>
      </c>
      <c r="M27" s="46">
        <v>0.52085999999999999</v>
      </c>
      <c r="N27" s="46">
        <v>-64.742913999999999</v>
      </c>
      <c r="O27" s="177">
        <v>196.71519499999999</v>
      </c>
    </row>
    <row r="28" spans="1:15" s="182" customFormat="1" ht="15" customHeight="1" x14ac:dyDescent="0.2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-279.24435</v>
      </c>
      <c r="H28" s="46">
        <v>-296.82177200000001</v>
      </c>
      <c r="I28" s="138">
        <v>-528.74617599999999</v>
      </c>
      <c r="J28" s="136">
        <v>1067.698361</v>
      </c>
      <c r="K28" s="46">
        <v>956.36721699999998</v>
      </c>
      <c r="L28" s="46">
        <v>-1984.498767</v>
      </c>
      <c r="M28" s="46">
        <v>-279.24435</v>
      </c>
      <c r="N28" s="46">
        <v>-296.82177200000001</v>
      </c>
      <c r="O28" s="177">
        <v>-528.74587499999996</v>
      </c>
    </row>
    <row r="29" spans="1:15" s="182" customFormat="1" ht="15" customHeight="1" x14ac:dyDescent="0.2">
      <c r="A29" s="105" t="s">
        <v>98</v>
      </c>
      <c r="B29" s="134">
        <v>-80.948486848816756</v>
      </c>
      <c r="C29" s="46"/>
      <c r="D29" s="46"/>
      <c r="E29" s="46"/>
      <c r="F29" s="46" t="s">
        <v>165</v>
      </c>
      <c r="G29" s="46" t="s">
        <v>165</v>
      </c>
      <c r="H29" s="46" t="s">
        <v>165</v>
      </c>
      <c r="I29" s="138" t="s">
        <v>165</v>
      </c>
      <c r="J29" s="136"/>
      <c r="K29" s="46"/>
      <c r="L29" s="46" t="s">
        <v>165</v>
      </c>
      <c r="M29" s="46" t="s">
        <v>165</v>
      </c>
      <c r="N29" s="46" t="s">
        <v>165</v>
      </c>
      <c r="O29" s="177" t="s">
        <v>165</v>
      </c>
    </row>
    <row r="30" spans="1:15" s="182" customFormat="1" ht="15" customHeight="1" x14ac:dyDescent="0.2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0</v>
      </c>
      <c r="H30" s="46">
        <v>0</v>
      </c>
      <c r="I30" s="138">
        <v>-96.068572000000003</v>
      </c>
      <c r="J30" s="136">
        <v>-77.222449999999995</v>
      </c>
      <c r="K30" s="46">
        <v>-81.010571999999996</v>
      </c>
      <c r="L30" s="46">
        <v>-57.312491000000001</v>
      </c>
      <c r="M30" s="46">
        <v>0</v>
      </c>
      <c r="N30" s="46">
        <v>0</v>
      </c>
      <c r="O30" s="177">
        <v>-96.068572000000003</v>
      </c>
    </row>
    <row r="31" spans="1:15" s="182" customFormat="1" ht="15" customHeight="1" x14ac:dyDescent="0.2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165</v>
      </c>
      <c r="G31" s="46" t="s">
        <v>165</v>
      </c>
      <c r="H31" s="46" t="s">
        <v>165</v>
      </c>
      <c r="I31" s="138" t="s">
        <v>165</v>
      </c>
      <c r="J31" s="136">
        <v>61.223360059999997</v>
      </c>
      <c r="K31" s="46"/>
      <c r="L31" s="46" t="s">
        <v>165</v>
      </c>
      <c r="M31" s="46" t="s">
        <v>165</v>
      </c>
      <c r="N31" s="46" t="s">
        <v>165</v>
      </c>
      <c r="O31" s="177" t="s">
        <v>165</v>
      </c>
    </row>
    <row r="32" spans="1:15" s="182" customFormat="1" ht="15" customHeight="1" x14ac:dyDescent="0.2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79.680831999999995</v>
      </c>
      <c r="H32" s="46">
        <v>177.76521</v>
      </c>
      <c r="I32" s="138">
        <v>12779.023653</v>
      </c>
      <c r="J32" s="136">
        <v>5508.8204290000003</v>
      </c>
      <c r="K32" s="46">
        <v>19887.216179999999</v>
      </c>
      <c r="L32" s="46">
        <v>25876.511166740001</v>
      </c>
      <c r="M32" s="46">
        <v>-84.754013</v>
      </c>
      <c r="N32" s="46">
        <v>-97.608800000000002</v>
      </c>
      <c r="O32" s="177">
        <v>9723.9027370000003</v>
      </c>
    </row>
    <row r="33" spans="1:15" s="182" customFormat="1" ht="15" customHeight="1" x14ac:dyDescent="0.2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-566.80543793069489</v>
      </c>
      <c r="H33" s="46">
        <v>-1828.2514129629151</v>
      </c>
      <c r="I33" s="138">
        <v>655.94263541678026</v>
      </c>
      <c r="J33" s="136">
        <v>8126.5970526188348</v>
      </c>
      <c r="K33" s="46">
        <v>5209.8321743293336</v>
      </c>
      <c r="L33" s="46">
        <v>5197.6872447979977</v>
      </c>
      <c r="M33" s="46">
        <v>66.99911638861208</v>
      </c>
      <c r="N33" s="46">
        <v>-242.12252654231366</v>
      </c>
      <c r="O33" s="177">
        <v>3061.3324978952901</v>
      </c>
    </row>
    <row r="34" spans="1:15" s="182" customFormat="1" ht="15" customHeight="1" x14ac:dyDescent="0.2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71.387900000000002</v>
      </c>
      <c r="H34" s="46">
        <v>-75.863834999999995</v>
      </c>
      <c r="I34" s="138">
        <v>1688.5192240399999</v>
      </c>
      <c r="J34" s="136">
        <v>2502.2304469699998</v>
      </c>
      <c r="K34" s="46">
        <v>2313.1137259500001</v>
      </c>
      <c r="L34" s="46">
        <v>1962.53284396</v>
      </c>
      <c r="M34" s="46">
        <v>40.93291516</v>
      </c>
      <c r="N34" s="46">
        <v>-63.445833399999998</v>
      </c>
      <c r="O34" s="177">
        <v>1346.2206217</v>
      </c>
    </row>
    <row r="35" spans="1:15" s="182" customFormat="1" ht="15" customHeight="1" x14ac:dyDescent="0.2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-2.6964105584082998</v>
      </c>
      <c r="H35" s="46">
        <v>12.766200625</v>
      </c>
      <c r="I35" s="138">
        <v>197.7471448690936</v>
      </c>
      <c r="J35" s="136">
        <v>272.79296246473677</v>
      </c>
      <c r="K35" s="46">
        <v>226.87733464172516</v>
      </c>
      <c r="L35" s="46">
        <v>366.78294876680582</v>
      </c>
      <c r="M35" s="46">
        <v>-3.88752432623185</v>
      </c>
      <c r="N35" s="46">
        <v>11.22933435325465</v>
      </c>
      <c r="O35" s="177">
        <v>183.12406173950001</v>
      </c>
    </row>
    <row r="36" spans="1:15" s="182" customFormat="1" ht="15" customHeight="1" x14ac:dyDescent="0.2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-121.047062</v>
      </c>
      <c r="H36" s="46">
        <v>-101.934589</v>
      </c>
      <c r="I36" s="138">
        <v>-64.367735999999994</v>
      </c>
      <c r="J36" s="136">
        <v>-1720.7112010000001</v>
      </c>
      <c r="K36" s="46">
        <v>2263.9536440000002</v>
      </c>
      <c r="L36" s="46">
        <v>489.12568700000003</v>
      </c>
      <c r="M36" s="46">
        <v>-121.047062</v>
      </c>
      <c r="N36" s="46">
        <v>-101.934589</v>
      </c>
      <c r="O36" s="177">
        <v>-64.367735999999994</v>
      </c>
    </row>
    <row r="37" spans="1:15" s="182" customFormat="1" ht="15" customHeight="1" x14ac:dyDescent="0.2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-1.2824</v>
      </c>
      <c r="H37" s="71">
        <v>-1.6315</v>
      </c>
      <c r="I37" s="139">
        <v>56.29692</v>
      </c>
      <c r="J37" s="136"/>
      <c r="K37" s="46">
        <v>677.94095800000002</v>
      </c>
      <c r="L37" s="46">
        <v>-156.23959199999999</v>
      </c>
      <c r="M37" s="71">
        <v>-1.2824</v>
      </c>
      <c r="N37" s="71">
        <v>-1.6315</v>
      </c>
      <c r="O37" s="188">
        <v>56.29692</v>
      </c>
    </row>
    <row r="38" spans="1:15" s="182" customFormat="1" ht="15" customHeight="1" x14ac:dyDescent="0.2">
      <c r="A38" s="129" t="s">
        <v>209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-2.0499890000000036</v>
      </c>
      <c r="H38" s="46">
        <v>-5.7433669999999992</v>
      </c>
      <c r="I38" s="138">
        <v>-39.519443000000003</v>
      </c>
      <c r="J38" s="124">
        <v>-247.09715399999999</v>
      </c>
      <c r="K38" s="71">
        <v>-134.30012099999999</v>
      </c>
      <c r="L38" s="71">
        <v>54.842205</v>
      </c>
      <c r="M38" s="46">
        <v>-2.0499890000000036</v>
      </c>
      <c r="N38" s="46">
        <v>-5.7433669999999992</v>
      </c>
      <c r="O38" s="177">
        <v>-39.519443000000003</v>
      </c>
    </row>
    <row r="39" spans="1:15" s="182" customFormat="1" ht="15" customHeight="1" x14ac:dyDescent="0.2">
      <c r="A39" s="129" t="s">
        <v>218</v>
      </c>
      <c r="B39" s="132"/>
      <c r="C39" s="71"/>
      <c r="D39" s="71"/>
      <c r="E39" s="71"/>
      <c r="F39" s="71"/>
      <c r="G39" s="46">
        <v>503.2086147</v>
      </c>
      <c r="H39" s="46">
        <v>344.70262309999998</v>
      </c>
      <c r="I39" s="138">
        <v>1875.2432735</v>
      </c>
      <c r="J39" s="124"/>
      <c r="K39" s="71"/>
      <c r="L39" s="71"/>
      <c r="M39" s="46">
        <v>503.20861466899999</v>
      </c>
      <c r="N39" s="46">
        <v>344.702623131</v>
      </c>
      <c r="O39" s="177">
        <v>1875.2432735</v>
      </c>
    </row>
    <row r="40" spans="1:15" s="182" customFormat="1" ht="15" customHeight="1" x14ac:dyDescent="0.2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259.83086407000002</v>
      </c>
      <c r="H40" s="46">
        <v>1134.4622136999999</v>
      </c>
      <c r="I40" s="138">
        <v>7129.6857307099999</v>
      </c>
      <c r="J40" s="136">
        <v>2039.7226970700001</v>
      </c>
      <c r="K40" s="46">
        <v>4054.4805918799998</v>
      </c>
      <c r="L40" s="46">
        <v>10529.1484041</v>
      </c>
      <c r="M40" s="46">
        <v>151.15264794999999</v>
      </c>
      <c r="N40" s="46">
        <v>726.46657555000002</v>
      </c>
      <c r="O40" s="177">
        <v>5791.4472063000003</v>
      </c>
    </row>
    <row r="41" spans="1:15" s="182" customFormat="1" ht="15" customHeight="1" x14ac:dyDescent="0.2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-2.6842000000000001</v>
      </c>
      <c r="H41" s="46">
        <v>14.821876</v>
      </c>
      <c r="I41" s="138">
        <v>77.853804999999994</v>
      </c>
      <c r="J41" s="136">
        <v>32.418419</v>
      </c>
      <c r="K41" s="46">
        <v>84.420760999999999</v>
      </c>
      <c r="L41" s="46">
        <v>261.252162</v>
      </c>
      <c r="M41" s="46">
        <v>-2.6842000000000001</v>
      </c>
      <c r="N41" s="46">
        <v>14.821876</v>
      </c>
      <c r="O41" s="177">
        <v>77.853804999999994</v>
      </c>
    </row>
    <row r="42" spans="1:15" s="182" customFormat="1" ht="15" customHeight="1" x14ac:dyDescent="0.2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11.481185</v>
      </c>
      <c r="H42" s="46">
        <v>-13.32424</v>
      </c>
      <c r="I42" s="138">
        <v>57.443408099999999</v>
      </c>
      <c r="J42" s="136">
        <v>135.36000250399999</v>
      </c>
      <c r="K42" s="46">
        <v>123.29514974999999</v>
      </c>
      <c r="L42" s="46">
        <v>35.493522939999998</v>
      </c>
      <c r="M42" s="46">
        <v>11.481185</v>
      </c>
      <c r="N42" s="46">
        <v>-13.32424</v>
      </c>
      <c r="O42" s="177">
        <v>57.443408099999999</v>
      </c>
    </row>
    <row r="43" spans="1:15" s="182" customFormat="1" ht="15" customHeight="1" x14ac:dyDescent="0.2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165</v>
      </c>
      <c r="G43" s="46" t="s">
        <v>165</v>
      </c>
      <c r="H43" s="46" t="s">
        <v>165</v>
      </c>
      <c r="I43" s="138" t="s">
        <v>165</v>
      </c>
      <c r="J43" s="136"/>
      <c r="K43" s="46"/>
      <c r="L43" s="46" t="s">
        <v>165</v>
      </c>
      <c r="M43" s="46" t="s">
        <v>165</v>
      </c>
      <c r="N43" s="46" t="s">
        <v>165</v>
      </c>
      <c r="O43" s="177" t="s">
        <v>165</v>
      </c>
    </row>
    <row r="44" spans="1:15" s="182" customFormat="1" ht="15" customHeight="1" x14ac:dyDescent="0.2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1359.83004478</v>
      </c>
      <c r="H44" s="46">
        <v>5091.1564469900004</v>
      </c>
      <c r="I44" s="138">
        <v>7370.7744038800001</v>
      </c>
      <c r="J44" s="136">
        <v>1301.4009498299999</v>
      </c>
      <c r="K44" s="46">
        <v>4734.14378597</v>
      </c>
      <c r="L44" s="46">
        <v>14317.234105809999</v>
      </c>
      <c r="M44" s="46">
        <v>48.355806800000089</v>
      </c>
      <c r="N44" s="46">
        <v>-85.904072959999695</v>
      </c>
      <c r="O44" s="177">
        <v>-91.505424189999601</v>
      </c>
    </row>
    <row r="45" spans="1:15" s="182" customFormat="1" ht="15" customHeight="1" x14ac:dyDescent="0.2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0</v>
      </c>
      <c r="H45" s="46">
        <v>2.2637125400000002</v>
      </c>
      <c r="I45" s="138">
        <v>4.6673721500000003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-20.26767495</v>
      </c>
      <c r="H46" s="46">
        <v>-25.277115219999999</v>
      </c>
      <c r="I46" s="138">
        <v>-202.71604898000001</v>
      </c>
      <c r="J46" s="136">
        <v>-475.74614189200003</v>
      </c>
      <c r="K46" s="46">
        <v>-522.04046246999997</v>
      </c>
      <c r="L46" s="46">
        <v>-221.72016126700001</v>
      </c>
      <c r="M46" s="46">
        <v>-20.26767495</v>
      </c>
      <c r="N46" s="46">
        <v>-25.27711519</v>
      </c>
      <c r="O46" s="177">
        <v>-202.71604898000001</v>
      </c>
    </row>
    <row r="47" spans="1:15" s="182" customFormat="1" ht="15" customHeight="1" x14ac:dyDescent="0.2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108.43282499999999</v>
      </c>
      <c r="H47" s="46">
        <v>59.107159000000003</v>
      </c>
      <c r="I47" s="138">
        <v>-870.425028</v>
      </c>
      <c r="J47" s="136">
        <v>-543.09000700000001</v>
      </c>
      <c r="K47" s="46">
        <v>1521.61824959</v>
      </c>
      <c r="L47" s="46">
        <v>2403.4870970000002</v>
      </c>
      <c r="M47" s="46">
        <v>108.43282499999999</v>
      </c>
      <c r="N47" s="46">
        <v>56.679437</v>
      </c>
      <c r="O47" s="177">
        <v>-876.36778100000004</v>
      </c>
    </row>
    <row r="48" spans="1:15" s="182" customFormat="1" ht="15" customHeight="1" x14ac:dyDescent="0.2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2321.0284850147482</v>
      </c>
      <c r="H48" s="143">
        <f>SUM(H4:H47)-H38</f>
        <v>-1522.487245185315</v>
      </c>
      <c r="I48" s="144">
        <f>SUM(I4:I47)-I38</f>
        <v>29768.302887501191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531.08146830381702</v>
      </c>
      <c r="N48" s="143">
        <f>SUM(N4:N47)-N38</f>
        <v>-4323.1969531686227</v>
      </c>
      <c r="O48" s="141">
        <f>SUM(O4:O47)-O38</f>
        <v>20314.905945509039</v>
      </c>
    </row>
    <row r="49" spans="1:15" s="182" customFormat="1" ht="15" customHeight="1" x14ac:dyDescent="0.2">
      <c r="A49" s="157" t="s">
        <v>202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25">
      <c r="A50" s="25" t="s">
        <v>200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">
      <c r="A51" s="257" t="s">
        <v>158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FIDA-931287038-796941</_dlc_DocId>
    <_dlc_DocIdUrl xmlns="24943991-94d7-4778-a9b3-19e5f2086ea5">
      <Url>https://fida.sharepoint.com/sites/INT-Io/_layouts/15/DocIdRedir.aspx?ID=FIDA-931287038-796941</Url>
      <Description>FIDA-931287038-796941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2022-09-07T11:43:01Z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c18c2422-a6d8-44b4-bf88-66e7f016dcd9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